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300" windowWidth="15480" windowHeight="583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<sst xmlns="http://schemas.openxmlformats.org/spreadsheetml/2006/main" count="597" uniqueCount="394">
  <si>
    <t xml:space="preserve">Муниципальное бюджетное дошкольное образовательное учреждение "Детский сад  комбинированного вида №26" </t>
  </si>
  <si>
    <t xml:space="preserve">Муниципальное бюджетное дошкольное образовательное учреждение "Детский сад  комбинированного вида №27" </t>
  </si>
  <si>
    <t xml:space="preserve">Муниципальное бюджетное дошкольное образовательное учреждение "Детский сад  общеразвивающего вида №28" </t>
  </si>
  <si>
    <t xml:space="preserve">Муниципальное бюджетное дошкольное образовательное учреждение "Детский сад комбинированного вида №29" </t>
  </si>
  <si>
    <t xml:space="preserve">Муниципальное бюджетное дошкольное образовательное учреждение "Детский сад комбинированного вида №30" </t>
  </si>
  <si>
    <t xml:space="preserve">Муниципальное бюджетное дошкольное образовательное учреждение "Детский сад  общеразвивающего  вида №31" </t>
  </si>
  <si>
    <t xml:space="preserve">Муниципальное бюджетное дошкольное образовательное учреждение "Детский сад комбинированного вида №32" </t>
  </si>
  <si>
    <t xml:space="preserve">Муниципальное бюджетное дошкольное образовательное учреждение "Детский сад общеразвивающего  вида №33" </t>
  </si>
  <si>
    <t xml:space="preserve">Муниципальное бюджетное дошкольное образовательное учреждение "Детский сад комбинированного вида №34" </t>
  </si>
  <si>
    <t xml:space="preserve">Муниципальное бюджетное дошкольное образовательное учреждение "Детский сад комбинированного вида №35" </t>
  </si>
  <si>
    <t xml:space="preserve">Муниципальное бюджетное дошкольное образовательное учреждение "Детский сад общеразвивающего  вида №36" </t>
  </si>
  <si>
    <t xml:space="preserve">Муниципальное бюджетное дошкольное образовательное учреждение "Детский сад комбинированного вида №37" </t>
  </si>
  <si>
    <t xml:space="preserve">Муниципальное бюджетное дошкольное образовательное учреждение "Детский сад  комбинированного  вида №38" </t>
  </si>
  <si>
    <t>к долгосрочной целевой программе                     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 и с прогнозом до 2020 года", утверженной постановлением Главы Сергиево-Посадского муниципального района                                                                                              от 28.11.2012 №2576-ПГ</t>
  </si>
  <si>
    <t xml:space="preserve">Муниципальное бюджетное дошкольное образовательное учреждение "Детский сад  комбинированного  вида №39" </t>
  </si>
  <si>
    <t xml:space="preserve">Муниципальное бюджетное дошкольное образовательное учреждение "Детский сад  комбинированного  вида №40" </t>
  </si>
  <si>
    <t xml:space="preserve">Муниципальное бюджетное дошкольное образовательное учреждение "Детский сад  комбинированного  вида №41" </t>
  </si>
  <si>
    <t xml:space="preserve">Муниципальное бюджетное дошкольное образовательное учреждение "Детский сад  общеразвивающего  вида №42" </t>
  </si>
  <si>
    <t xml:space="preserve">Муниципальное бюджетное дошкольное образовательное учреждение "Детский сад  общеразвивающего  вида №43" </t>
  </si>
  <si>
    <t xml:space="preserve">Муниципальное бюджетное дошкольное образовательное учреждение "Детский сад  общеразвивающего  вида №44" </t>
  </si>
  <si>
    <t xml:space="preserve">Муниципальное бюджетное дошкольное образовательное учреждение "Детский сад  общеразвивающего  вида №45" </t>
  </si>
  <si>
    <t xml:space="preserve">Муниципальное бюджетное дошкольное образовательное учреждение "Детский сад  общеразвивающего  вида №46" </t>
  </si>
  <si>
    <t xml:space="preserve">Муниципальное бюджетное дошкольное образовательное учреждение "Детский сад общеразвивающего  вида №47" </t>
  </si>
  <si>
    <t xml:space="preserve">Муниципальное бюджетное дошкольное образовательное учреждение "Детский сад  общеразвивающего  вида №49" </t>
  </si>
  <si>
    <t xml:space="preserve">Муниципальное бюджетное дошкольное образовательное учреждение "Детский сад  общеразвивающего  вида №50" </t>
  </si>
  <si>
    <t xml:space="preserve">Муниципальное бюджетное дошкольное образовательное учреждение "Детский сад  комбинированного  вида №52" </t>
  </si>
  <si>
    <t>к долгосрочной целевой программе                     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 и с прогнозом до 2020 года", утверженной постановлением Главы Сергиево-Посадского муниципального района                              от 28.11.2012 №2576-ПГ</t>
  </si>
  <si>
    <t xml:space="preserve">Муниципальное бюджетное дошкольное образовательное учреждение "Детский сад  общеразвивающего вида №53" </t>
  </si>
  <si>
    <t xml:space="preserve">Муниципальное бюджетное дошкольное образовательное учреждение "Детский сад  общеразвивающего вида №54" </t>
  </si>
  <si>
    <t xml:space="preserve">Муниципальное бюджетное дошкольное образовательное учреждение "Детский сад комбинированного вида №55" </t>
  </si>
  <si>
    <t xml:space="preserve">Муниципальное бюджетное дошкольное образовательное учреждение "Детский сад общеразвивающего вида №56" </t>
  </si>
  <si>
    <t xml:space="preserve">Муниципальное бюджетное дошкольное образовательное учреждение "Детский сад общеразвивающего вида №57" </t>
  </si>
  <si>
    <t xml:space="preserve">Муниципальное бюджетное дошкольное образовательное учреждение "Детский сад  общеразвивающего вида №58" </t>
  </si>
  <si>
    <t xml:space="preserve">Муниципальное бюджетное дошкольное образовательное учреждение "Детский сад  общеразвивающего вида №59" </t>
  </si>
  <si>
    <t xml:space="preserve">Муниципальное бюджетное дошкольное образовательное учреждение "Детский сад комбинированного вида №60" </t>
  </si>
  <si>
    <t xml:space="preserve">Муниципальное бюджетное дошкольное образовательное учреждение "Детский сад комбинированного вида №61" </t>
  </si>
  <si>
    <t xml:space="preserve">Муниципальное бюджетное дошкольное образовательное учреждение "Детский сад комбинированного вида №62" </t>
  </si>
  <si>
    <t xml:space="preserve">Муниципальное бюджетное дошкольное образовательное учреждение "Детский сад комбинированного  вида №63" </t>
  </si>
  <si>
    <t>к долгосрочной целевой программе                     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 и с прогнозом до 2020 года",                                  утверженной постановлением Главы Сергиево-Посадского муниципального района от 28.11.2012 №2576-ПГ</t>
  </si>
  <si>
    <t xml:space="preserve">Муниципальное бюджетное дошкольное образовательное учреждение "Детский сад  общеразвивающего вида №64" </t>
  </si>
  <si>
    <t xml:space="preserve">Муниципальное бюджетное дошкольное образовательное учреждение "Детский сад комбинированного вида №15" </t>
  </si>
  <si>
    <t xml:space="preserve">Муниципальное бюджетное дошкольное образовательное учреждение "Детский сад  общеразвивающего вида №48" </t>
  </si>
  <si>
    <t xml:space="preserve">Муниципальное бюджетное дошкольное образовательное учреждение "Детский сад  комбинированного вида №51" </t>
  </si>
  <si>
    <t>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 и с прогнозом до 2020 года"</t>
  </si>
  <si>
    <t xml:space="preserve">Приложение №3 </t>
  </si>
  <si>
    <t>Заместитель Главы администрации муниципального района                                                                   И.Г. Юденков</t>
  </si>
  <si>
    <t xml:space="preserve">Муниципальное бюджетное дошкольное образовательное учреждение "Детский сад общеразвивающего вида №65" </t>
  </si>
  <si>
    <t>№ целевых показателей (приказ №273)</t>
  </si>
  <si>
    <t xml:space="preserve">Муниципальное бюджетное дошкольное образовательное учреждение "Детский сад общеразвивающего вида №66" </t>
  </si>
  <si>
    <t>Муниципальное бюджетное образовательное учреждение дополнительного образования детей "Дом детства и юношества "Кристалл" (г.Хотьково)</t>
  </si>
  <si>
    <t>Муниципальное бюджетное образовательное учреждение дополнительного образования детей "Центр детского творчества" г.Краснозаводск</t>
  </si>
  <si>
    <t>Муниципальное бюджетное образовательное учреждение дополнительного образования детей "Станция юных техников "Спутник" (г.Пересвет)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</si>
  <si>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</si>
  <si>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"Гимназия №5  г.Сергиева Посада"</t>
  </si>
  <si>
    <t>Муниципальное бюджетное общеобразовательное учреждение "Средняя общеобразовательная школа №6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</si>
  <si>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</si>
  <si>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№10"</t>
  </si>
  <si>
    <t>Муниципальное козенное общеобразовательное учреждение "Средняя общеобразовательная школа "№12</t>
  </si>
  <si>
    <t>Муниципальное бюджетное общеобразовательное учреждение "Начальная общеобразовательная школа №13"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</si>
  <si>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</si>
  <si>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"Основная общеобразовательная школа №17"</t>
  </si>
  <si>
    <t>Муниципальное бюджетное общеобразовательное учреждение "Средняя общеобразовательная школа №19 с углубленным изучением отдельных предметов"</t>
  </si>
  <si>
    <t xml:space="preserve">Муниципальное бюджетное образовательное учреждение для детей дошкольного и младшего школьного возраста "Начальная школа - детский сад №2" </t>
  </si>
  <si>
    <t>Муниципальное бюджетное общеобразовательное учреждение "Средняя общеобразовательная школа №21"</t>
  </si>
  <si>
    <t>Муниципальное бюджетное общеобразовательное учреждение "Средняя общеобразовательная школа №22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</si>
  <si>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№23"</t>
  </si>
  <si>
    <t>Муниципальное бюджетное общеобразовательное учреждение "Лицей  №24 имени Героя Советского Союза А.В.Корявина"</t>
  </si>
  <si>
    <t>Муниципальное бюджетное общеобразовательное учреждение "Средняя общеобразовательная школа №26"</t>
  </si>
  <si>
    <t>Муниципальное бюджетное общеобразовательное учреждение "Средняя общеобразовательная школа №27"</t>
  </si>
  <si>
    <t>Муниципальное бюджетное общеобразовательное учреждение "Средняя общеобразовательная школа №28"</t>
  </si>
  <si>
    <t>Муниципальное бюджетное общеобразовательное учреждение "Начальная общеобразовательная школа №29"</t>
  </si>
  <si>
    <t>Муниципальное бюджетное общеобразовательное учреждение "Краснозаводская средняя общеобразовательная школа №1"</t>
  </si>
  <si>
    <t>Муниципальное бюджетное общеобразовательное учреждение "Краснозаводская средняя общеобразовательная школа №7"</t>
  </si>
  <si>
    <t>Муниципальное бюджетное общеобразовательное учреждение "Средняя общеобразовательная школа №5 с углубленным изучением отдельных предметов г.Пересвета"</t>
  </si>
  <si>
    <t>Муниципальное бюджетное общеобразовательное учреждение "Средняя общеобразовательная школа №8  г.Пересвета"</t>
  </si>
  <si>
    <t>Муниципальное бюджетное общеобразовательное учреждение "Хотьковская средняя общеобразовательная школа №1"</t>
  </si>
  <si>
    <t>Муниципальное бюджетное общеобразовательное учреждение "Хотьковская начальная общеобразовательная школа №3"</t>
  </si>
  <si>
    <t>Удельный расход ЭЭ на обеспечение БУ, расчеты за которую осуществляются с использованием приборов учета на 1 кв.м</t>
  </si>
  <si>
    <t>тыс.кВтч/кв.м.</t>
  </si>
  <si>
    <t>Удельный расход ЭЭ на обеспечение  БУ, расчеты за которую осуществляются с применением расчетных способов на 1 кв.м</t>
  </si>
  <si>
    <t>Изменение  удельного расхода ЭЭ БУ  , расчеты за которую осуществляются  с использованием приборов учета на 1 кв.м.</t>
  </si>
  <si>
    <t>Изменение  удельного расхода ЭЭ на обеспечение БУ  , расчеты за которую осуществляются  с применением расчетных способов на 1кв.м</t>
  </si>
  <si>
    <t>Муниципальное бюджетное общеобразовательное учреждение "Хотьковская основная общеобразовательная школа №4"</t>
  </si>
  <si>
    <t>Муниципальное бюджетное общеобразовательное учреждение "Бужаниновская средняя общеобразовательная школа"</t>
  </si>
  <si>
    <t>Муниципальное бюджетное общеобразовательное учреждение "Васильевская средняя общеобразовательная школа"</t>
  </si>
  <si>
    <t>Муниципальное бюджетное общеобразовательное учреждение "Торгашинская средняя общеобразовательная школа"</t>
  </si>
  <si>
    <t>Муниципальное бюджетное общеобразовательное учреждение "Шеметовская средняя общеобразовательная школа"</t>
  </si>
  <si>
    <t>Муниципальное бюджетное общеобразовательное учреждение "Физико-математический лицей"</t>
  </si>
  <si>
    <t>Муниципальное бюджетное образовательное учреждение для детей дошкольного и младшего школьного возраста "Начальная школа-детский сад №1 компенсирующего вида"</t>
  </si>
  <si>
    <t>Муниципальное бюджетное дошкольное образовательное учреждение "Детский сад общеразвивающего вида № 69"</t>
  </si>
  <si>
    <t>Муниципальное бюджетное образовательное учреждение для детей дошкольного и младшего школьного возраста "Начальная школа-детский сад №6 компенсирующего вида"</t>
  </si>
  <si>
    <t>Муниципальное бюджетное образовательное учреждение для детей дошкольного и младшего школьного возраста "Начальная школа-детский сад №7 компенсирующего вида" г. Пересвет</t>
  </si>
  <si>
    <t>Муниципальное бюджетное дошкольное образовательное учреждение "Детский сад общеразвивающего вида №67"</t>
  </si>
  <si>
    <t>Муниципальное бюджетное дошкольное образовательное учреждение "Детский сад общеразвивающего вида №68"</t>
  </si>
  <si>
    <t>Муниципальное казенное  общеобразовательное учреждение "Константиновская основная общеобразовательная школа"</t>
  </si>
  <si>
    <t>Муниципальное казенное  общеобразовательное учреждение "Кузьминская основная общеобразовательная школа"</t>
  </si>
  <si>
    <t>Муниципальное казенное  общеобразовательное учреждение "Марьинская средняя общеобразовательная школа"</t>
  </si>
  <si>
    <t>Муниципальное казенное  общеобразовательное учреждение "Мишутинская средняя общеобразовательная школа"</t>
  </si>
  <si>
    <t>Муниципальное казенное  общеобразовательное учреждение "Мухановская средняя общеобразовательная школа"</t>
  </si>
  <si>
    <t>Муниципальное казенное  общеобразовательное учреждение "Самотовинская средняя общеобразовательная школа"</t>
  </si>
  <si>
    <t>Муниципальное казенное  общеобразовательное учреждение "Сватковская основная общеобразовательная школа"</t>
  </si>
  <si>
    <t>Муниципальное казенное  общеобразовательное учреждение "Селковская основная общеобразовательная школа"</t>
  </si>
  <si>
    <t>Муниципальное казенное  общеобразовательное учреждение "Воздвиженская основная общеобразовательная школа"</t>
  </si>
  <si>
    <t>Муниципальное казенное  общеобразовательное учреждение "Вечерняя (сменная) общеобразовательная школа"</t>
  </si>
  <si>
    <t>Муниципальное казенное  обшеобразовательное учреждение "Шабурновская средняя общеобразовательная школа"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</si>
  <si>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" Cпециальная коррекционная общеобразовательная школа №7 YIII вида"</t>
  </si>
  <si>
    <t>Муниципальное казенное образовательное учреждение "Бужаниновский специальный (коррекционный) детский дом для детей-сирот и детей, оставшихся без попечения родителей, с ограниченными возможностями здоровья"</t>
  </si>
  <si>
    <t xml:space="preserve">Центральная бухгалтерия муниципальных учреждений образования </t>
  </si>
  <si>
    <t>Муниципальное бюджетное учреждение здравоохранения  "Районная больница"</t>
  </si>
  <si>
    <t>Муниципальное бюджетное учреждение здравоохранения  "Городская поликлиника №2"</t>
  </si>
  <si>
    <t>Муниципальное бюджетное учреждение здравоохранения  "Городская поликлиника №3"</t>
  </si>
  <si>
    <t>Муниципальное автономное учреждение здравоохранения  "Стоматологическая поликлиника"</t>
  </si>
  <si>
    <t>Муниципальное бюджетное  учреждение здравоохранения  "Детская городская поликлиника"</t>
  </si>
  <si>
    <t>Муниципальное бюджетное учреждение здравоохранения  "Станция скорой медицинской помощи"</t>
  </si>
  <si>
    <t>Муниципальное бюджетное учреждение здравоохранения  "Городская больница п. Богородское"</t>
  </si>
  <si>
    <t>Муниципальное бюджетное учреждение здравоохранения  "Хотьковская городская больница"</t>
  </si>
  <si>
    <t>Муниципальное бюджетное учреждение здравоохранения "Краснозаводская городская больница"</t>
  </si>
  <si>
    <t>Муниципальное бюджетное учреждение здравоохранения "Городская больница №1"</t>
  </si>
  <si>
    <t>Муниципальное бюджетное учреждение культуры Сергиево-Посадского муниципального района Московской области Образовательный-досуговый центр "Октябрь"</t>
  </si>
  <si>
    <t>Муниципальное бюджетное учреждение по работе с молодежью "Молодежный центр  "Романтик"</t>
  </si>
  <si>
    <t>Муниципальное бюджетное учреждение культуры "Информационно-методический центр культуры Сергиево-Посадского муниципального района Московской области"</t>
  </si>
  <si>
    <t>Муниципальное бюджетное учреждение культуры "Сергиево-Посадская централизованная районная межпоселенческая библиотека"им. Розанова</t>
  </si>
  <si>
    <t>Муниципальное бюджетное образовательное учреждение дополнительного образования детей "Детская музыкальная школа №1 г.Сергиев Посад"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</si>
  <si>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 детей "Детская школа искусств №6 пос.67 км"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</si>
  <si>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детей "Детская музыкальная школа №3  г.Сергиев Посад"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</si>
  <si>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детей "Детская музыкальная школа №4 г.Пересвет"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</si>
  <si>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детей "Детская школа искусств №5 г.Краснозаводск"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</si>
  <si>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"Детская музыкальная школа №6 г.Хотьково"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</si>
  <si>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детей " Детская  школа искусств №7 пос.Реммаш" Сергиево-Посадского муниципального района Московской области</t>
  </si>
  <si>
    <t xml:space="preserve">Общая площадь бюджетных учреждений </t>
  </si>
  <si>
    <t>кв.м</t>
  </si>
  <si>
    <t>Общая численность сотрудников бюджетных учреждений</t>
  </si>
  <si>
    <t>Муниципальное бюджетное образовательное учреждение дополнительного образования детей "Детская школа искусств  №3 г.Сергиев Посад -7"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</si>
  <si>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детей "Детская школа искусств №4 п.Богородское"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</si>
  <si>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детей "Детская музыкальная школа №10 пос.Лоза"</t>
  </si>
  <si>
    <t>Муниципальное бюджетное образовательное учреждение дополнительного образования детей "Детская школа искусств №8 г.Сергиев Посад"</t>
  </si>
  <si>
    <t>Муниципальное бюджетное образовательное учреждение дополнительного образования детей "Детская художественная школа №2 г.Хотьково" Сергиево-Посадского муниципального района Московской области</t>
  </si>
  <si>
    <t>Муниципальное бюджетное образовательное учреждение дополнительного образования детей "Детская школа искусств №1 п.Скоропусковский"</t>
  </si>
  <si>
    <t xml:space="preserve">ЭЭ </t>
  </si>
  <si>
    <t>по счетчикам</t>
  </si>
  <si>
    <t>Муниципальное бюджетное образовательное учреждение дополнительного образования детей "Детская школа искусств №2 пос.Загорские Дали"</t>
  </si>
  <si>
    <t>Муниципальное бюджетное образовательное учреждение дополнительного образования детей "Детско-юношеская спортивная школа "Чайка"</t>
  </si>
  <si>
    <t>Муниципальное бюджетное образовательное учреждение дополнительного образования детей "Детско-юношеская спортивная школа "ЦЕНТР"</t>
  </si>
  <si>
    <t>Муниципальное бюджетное образовательное учреждение дополнительного образования детей "Комплексная детско-юношеская спортивная школа "САЛЮТ"</t>
  </si>
  <si>
    <t>Муниципальное бюджетное учреждение социального обслуживания молодежи  "Подростково-молодежный клуб  "Красная гвоздика"</t>
  </si>
  <si>
    <t>Администрация Сергиево-Посадского муниципального района</t>
  </si>
  <si>
    <t>МУП "УК СП муниципального района"</t>
  </si>
  <si>
    <t xml:space="preserve">МУ СПРМ "Центр бухгалтерского обеспечения " </t>
  </si>
  <si>
    <t>№ п/п</t>
  </si>
  <si>
    <t>Мероприятия по реализации Программы</t>
  </si>
  <si>
    <t>Источники финансирования</t>
  </si>
  <si>
    <t>Срок исполнения</t>
  </si>
  <si>
    <t>Всего (тыс. руб.)</t>
  </si>
  <si>
    <t>Ответственный за выполнение мероприятия Программы</t>
  </si>
  <si>
    <t>Объем финансирования по годам (тыс. руб.)</t>
  </si>
  <si>
    <t>Раздел 1 Проведение энергетических обследований (составление энергетических паспортов)</t>
  </si>
  <si>
    <t xml:space="preserve"> 1.1</t>
  </si>
  <si>
    <t>средства бюджета Сергиево-Посадского муниципального района</t>
  </si>
  <si>
    <t>Внебюджетные средства</t>
  </si>
  <si>
    <t xml:space="preserve"> 1.2</t>
  </si>
  <si>
    <t>учреждения образования</t>
  </si>
  <si>
    <t>управление образования администрации муниципального района</t>
  </si>
  <si>
    <t xml:space="preserve"> 1.3</t>
  </si>
  <si>
    <t>учреждения здравоохранения</t>
  </si>
  <si>
    <t>управление здравоохранения администрации муниципального района</t>
  </si>
  <si>
    <t xml:space="preserve"> 1.4</t>
  </si>
  <si>
    <t>здания администрации муниципального района</t>
  </si>
  <si>
    <t>Итого по Разделу 1, в т.ч.</t>
  </si>
  <si>
    <t>Раздел 2 Установка приборов учета потребления ресурсов</t>
  </si>
  <si>
    <t xml:space="preserve"> 2.1</t>
  </si>
  <si>
    <t xml:space="preserve"> 2.2</t>
  </si>
  <si>
    <t xml:space="preserve"> 2.3</t>
  </si>
  <si>
    <t xml:space="preserve"> 2.4</t>
  </si>
  <si>
    <t>Итого по Разделу 2, в т.ч.</t>
  </si>
  <si>
    <t xml:space="preserve"> 3.1</t>
  </si>
  <si>
    <t xml:space="preserve"> 3.2</t>
  </si>
  <si>
    <t xml:space="preserve"> 3.3</t>
  </si>
  <si>
    <t xml:space="preserve"> 3.4</t>
  </si>
  <si>
    <t>Итого по Разделу 3, в т.ч.</t>
  </si>
  <si>
    <t>Итого по Программе, в т.ч.</t>
  </si>
  <si>
    <t>Заместитель Главы администрации муниципального района                                                                                                                  И.Г. Юденков</t>
  </si>
  <si>
    <t>Приложение № 2</t>
  </si>
  <si>
    <t>Перечень мероприятий долгосрочной целевой программы муниципального образования "Сергиево-Посадский муниципальный район Московской области"</t>
  </si>
  <si>
    <t>Задачи, направленные на достижение цели</t>
  </si>
  <si>
    <t>Бюджет Сергиево-Посадского муниципального района</t>
  </si>
  <si>
    <t>Другие источники</t>
  </si>
  <si>
    <t>Показатели, характеризующие достижение цели</t>
  </si>
  <si>
    <t>Единица измерения</t>
  </si>
  <si>
    <t>Базовый показатель</t>
  </si>
  <si>
    <t>Планируемое значение показателя по годам реализации</t>
  </si>
  <si>
    <t>Доля объектов бюджетной сферы, имеющих энергетические паспорта</t>
  </si>
  <si>
    <t>%</t>
  </si>
  <si>
    <t>Оснащение объектов учреждений бюджетной сферы приборами учета топливно-энергетических ресурсов</t>
  </si>
  <si>
    <t>Снижение объектами бюджетной сферы потребления энергетических ресурсов и воды</t>
  </si>
  <si>
    <t>тыс. кВт/ч</t>
  </si>
  <si>
    <t>Объем потребленной электрической энергии муниципальными бюджетными учреждениями</t>
  </si>
  <si>
    <t>Удельная величина потребления тепловой энергии муниципальными бюджетными учреждениями, Гкал на 1 кв м общей площади</t>
  </si>
  <si>
    <t xml:space="preserve">Гкал на 1 кв м </t>
  </si>
  <si>
    <t>Удельная величина потребления горячей воды муниципальными бюджетными учреждениями, куб. метров на 1 человека населения</t>
  </si>
  <si>
    <t>тыс.куб.м</t>
  </si>
  <si>
    <t>Объем потребленной горячей воды муниципальными бюджетными учреждениями, тыс. куб. метров</t>
  </si>
  <si>
    <t>Удельная величина потребления холодной воды муниципальными бюджетными учреждениями, куб. метров на 1 человека населения</t>
  </si>
  <si>
    <t>Объем потребленной  холодной воды муниципальными бюджетными учреждениями, тыс. куб. метров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</si>
  <si>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</si>
  <si>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Объем потребленного природного газа бюджетными муниципальными учреждениями, тыс. куб. метров</t>
  </si>
  <si>
    <t>управление по культуре, спорту и делам   молодежи  администрации муниципального района</t>
  </si>
  <si>
    <t>Планируемые  результаты реализации долгосрочной целевой программы муниципального образования "Сериево-Посадский муниципальный район Московской области"</t>
  </si>
  <si>
    <t>планируемый объем финансирования на решение данной задачи (тыс. руб)</t>
  </si>
  <si>
    <t>Проведение энергетических обследований и составление энергетического паспорта</t>
  </si>
  <si>
    <t>Доля объектов бюджетной сферы, оборудованных всеми приборами учета ТЭР</t>
  </si>
  <si>
    <t>Мероприятия, направленные на снижение топливно-энергетических ресурсов: замена ламп накаливания на энергосберегающие, замена электрооборудования на более эффективное, улучшение тепловой изоляции ограждающих конструкций, утепление входных дверей. окон (замена). чердачных перекрытий и подвалов, снятие декоративных ограждений с радиаторов отопления, установка теплоотражателей за радиатором отопления</t>
  </si>
  <si>
    <t>Удельная величина  потребления электрической энергии муниципальными бюджетными учреждениями, кВт/ч на 1 человека населения</t>
  </si>
  <si>
    <t>Объем потребленной тепловой энергии муниципальными бюджетными учреждениями</t>
  </si>
  <si>
    <t xml:space="preserve">Гкал </t>
  </si>
  <si>
    <t>куб.м на 1 человека</t>
  </si>
  <si>
    <t xml:space="preserve"> кВт/ч на 1 человека</t>
  </si>
  <si>
    <t>2.5.</t>
  </si>
  <si>
    <t>Приложение № 1</t>
  </si>
  <si>
    <t>учреждения культуры, спорта и делам молодежи</t>
  </si>
  <si>
    <t>управление по вопросам жизнеобеспечения района администрации муниципального района</t>
  </si>
  <si>
    <t>тыс.руб.</t>
  </si>
  <si>
    <t>Потребление топливно-энергетических ресурсов(ТЭР) муниципальными бюджетными учреждениями</t>
  </si>
  <si>
    <t>тыс.т.у.т.</t>
  </si>
  <si>
    <t>тыс.кВтч</t>
  </si>
  <si>
    <t>Средневзвешенный тариф на ЭЭ по муниципальным бюджетным учреждениям</t>
  </si>
  <si>
    <t>руб./кВтч</t>
  </si>
  <si>
    <t>Средневзвешенный тариф на ТЭ по муниципальным бюджетным учреждениям</t>
  </si>
  <si>
    <t>руб./Гкал</t>
  </si>
  <si>
    <t>Средневзвешенный тариф на воду по муниципальным бюджетным учреждениям</t>
  </si>
  <si>
    <t>руб./ куб. м</t>
  </si>
  <si>
    <t>Средневзвешенный тариф на природный газ по муниципальным бюджетным учреждениям</t>
  </si>
  <si>
    <t>руб./тыс. куб. м</t>
  </si>
  <si>
    <t>Общий объем энергетических ресурсов, производимых на территории муниципального образования (МО)</t>
  </si>
  <si>
    <t>т.у.т.</t>
  </si>
  <si>
    <t>Общий объем финансирования мероприятий по энергосбережению и повышению энергетической эффективности</t>
  </si>
  <si>
    <t>тыс. руб.</t>
  </si>
  <si>
    <t>Объем внебюджетных средств, используемых для финансирования  мероприятий по энергосбережению и повышению энергетической эффективности</t>
  </si>
  <si>
    <t>Бюджет муниципального образования (МО)</t>
  </si>
  <si>
    <t>Общее количество бюджетных учреждений</t>
  </si>
  <si>
    <t>ед.</t>
  </si>
  <si>
    <t>Количество бюджетных учреждений, в отношении которых проведено обязательное энергетическое обследование</t>
  </si>
  <si>
    <t>Муниципальный продукт  бюджетной сферы</t>
  </si>
  <si>
    <t>ТЭ</t>
  </si>
  <si>
    <t>ХВ</t>
  </si>
  <si>
    <t>ГВ</t>
  </si>
  <si>
    <t>газ</t>
  </si>
  <si>
    <t>здр</t>
  </si>
  <si>
    <t>обр</t>
  </si>
  <si>
    <t>кул</t>
  </si>
  <si>
    <t>среднее</t>
  </si>
  <si>
    <t>среднеарифмет</t>
  </si>
  <si>
    <t>увелич на 3%</t>
  </si>
  <si>
    <t>Объем потребления горячей воды, расчеты за которую осуществляются с использованием приборов учета</t>
  </si>
  <si>
    <t>Объем потребления природного газа, расчеты за которую осуществляются с использованием приборов учета</t>
  </si>
  <si>
    <t>Количество бюджетных учреждений, заключивших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</si>
  <si>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</si>
  <si>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</si>
  <si>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Площадь БУ, в которых засчеты за  ТЭ  осуществляются с использованием приборов учета</t>
  </si>
  <si>
    <t>кв. м</t>
  </si>
  <si>
    <t>Расход  ТЭ бюджетными учреждениями (БУ), расчеты за которую осуществляются с применением расчетных способов</t>
  </si>
  <si>
    <t>Гкал</t>
  </si>
  <si>
    <t>Площадь БУ, в которых засчеты за  ТЭ  осуществляются с применением расчетных способов</t>
  </si>
  <si>
    <t>Расход воды на снабжение БУ, расчеты за которую осуществляются с использованием приборов учета</t>
  </si>
  <si>
    <t>Численность сотрудников БУ, в которых расходы воды осуществляются с использованием приборов учета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</si>
  <si>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</si>
  <si>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</si>
  <si>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сотрудников БУ, в которых расходы воды осуществляются с применением расчетных способов</t>
  </si>
  <si>
    <t>Расход  ЭЭ на обеспечение БУ, расчеты за которую осуществляются с использованием приборов учета</t>
  </si>
  <si>
    <t>Площадь БУ, в которых засчеты за  ЭЭ  осуществляются с использованием приборов учета</t>
  </si>
  <si>
    <t>Расход  ЭЭ бюджетными учреждениями (БУ), расчеты за которую осуществляются с применением расчетных способов</t>
  </si>
  <si>
    <t>Площадь БУ, в которых засчеты за  ЭЭ  осуществляются с применением расчетных способов</t>
  </si>
  <si>
    <t>С.1.</t>
  </si>
  <si>
    <t>Удельный расход ТЭ БУ на 1 кв.метр общей площади, расчеты за которую осуществляются с использованием приборов учета</t>
  </si>
  <si>
    <t xml:space="preserve">Гкал на 1 кв. м </t>
  </si>
  <si>
    <t>Удельный расход ТЭ БУ на 1 кв.метр общей площади, расчеты за которую осуществляются с применением расчетных способов</t>
  </si>
  <si>
    <t>С.2.</t>
  </si>
  <si>
    <t>С.3.</t>
  </si>
  <si>
    <t xml:space="preserve">Изменение удельного расхода ТЭ БУ общей площади , расчеты за которую осуществляются с использованием приборов учета на 1 кв.метр </t>
  </si>
  <si>
    <t>С.4.</t>
  </si>
  <si>
    <t xml:space="preserve">Изменение удельного расхода ТЭ БУ общей площади , расчеты за которую осуществляются с применением расчетного способа на 1 кв.метр </t>
  </si>
  <si>
    <t xml:space="preserve">Изменение отношения удельного расхода ТЭ БУ  , расчеты за которую осуществляются с применением расчетных способов, к удельному расходу ТЭ БУ, расчеты за которую осуществляются с использованием приборов учета </t>
  </si>
  <si>
    <t>─</t>
  </si>
  <si>
    <t>С.7.</t>
  </si>
  <si>
    <t>С.6.</t>
  </si>
  <si>
    <t>Удельный расход воды на снабжение БУ, расчеты за которую осуществляются с использованием приборов учета на 1 чел.</t>
  </si>
  <si>
    <t>С.8.</t>
  </si>
  <si>
    <t>Удельный расход воды на снабжение БУ, расчеты за которую осуществляются с применением расчетных способов на 1 чел.</t>
  </si>
  <si>
    <t>Изменение  удельного расхода воды на обеспечение БУ  , расчеты за которую осуществляются  с использованием приборов учета на 1 чел.</t>
  </si>
  <si>
    <t>С.9.</t>
  </si>
  <si>
    <t>С.10.</t>
  </si>
  <si>
    <t>Изменение  удельного расхода воды на обеспечение БУ  , расчеты за которую осуществляются  с применением расчетных способов на 1 чел.</t>
  </si>
  <si>
    <t xml:space="preserve">Изменение отношения удельного расхода воды на обеспечение  БУ  , расчеты за которую осуществляются с применением расчетных способов, к удельному расходу воды на обеспечение БУ, расчеты за которую осуществляются с использованием приборов учета </t>
  </si>
  <si>
    <t>С.11.</t>
  </si>
  <si>
    <t>С.12.</t>
  </si>
  <si>
    <t>С.13.</t>
  </si>
  <si>
    <t>С.14.</t>
  </si>
  <si>
    <t>С.15.</t>
  </si>
  <si>
    <t>С.16.</t>
  </si>
  <si>
    <t>С.25.</t>
  </si>
  <si>
    <t xml:space="preserve">Доля БУ, финансируемых за счет бюджета МО, в общем объеме БУ, в отношении которых проведено обязательное энергетическое обследование </t>
  </si>
  <si>
    <t>Общее количество муниципальных заказчиков бюджетных учреждений</t>
  </si>
  <si>
    <t>С.27.</t>
  </si>
  <si>
    <t>Доля муниципальных заказчиков в общем объеме муниципальных заказчиков, которыми заключены энергосервисные договоры</t>
  </si>
  <si>
    <t>С.28.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</si>
  <si>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закупаемых товаров, работ, услуг для муниципальных нужд</t>
  </si>
  <si>
    <r>
      <t xml:space="preserve">Расход </t>
    </r>
    <r>
      <rPr>
        <b/>
        <sz val="8"/>
        <rFont val="Arial Cyr"/>
        <family val="0"/>
      </rPr>
      <t xml:space="preserve"> ТЭ</t>
    </r>
    <r>
      <rPr>
        <sz val="8"/>
        <rFont val="Arial Cyr"/>
        <family val="0"/>
      </rPr>
      <t xml:space="preserve"> бюджетными учреждениями (БУ), расчеты за которую осуществляются с использованием приборов учета</t>
    </r>
  </si>
  <si>
    <t>замена ламп накаливания на энергосберегающие</t>
  </si>
  <si>
    <t>3.1.1.</t>
  </si>
  <si>
    <t>3.1.2.</t>
  </si>
  <si>
    <t>3.1.3.</t>
  </si>
  <si>
    <t>3.1.4.</t>
  </si>
  <si>
    <t>Раздел 3. Мероприятия, направленные на снижение топливно-энергетических ресурсов: замена ламп накаливания на энергосберегающие, замена электрооборудования на более эффективное, улучшение тепловой изоляции ограждающих конструкций, утепление входных дверей. окон (замена). чердачных перекрытий и подвалов, снятие декоративных ограждений с радиаторов отопления, установка теплоотражателей за радиатором, организация и проведение семинаров с руководителями муниципальных учреждений</t>
  </si>
  <si>
    <t>3.1.5.</t>
  </si>
  <si>
    <t>утепление  чердачных перекрытий и подвалов</t>
  </si>
  <si>
    <t>3.1.6.</t>
  </si>
  <si>
    <t>установка теплоотражателей за радиатором</t>
  </si>
  <si>
    <t>замена бытового и рабочего электрооборудования на более эффективное</t>
  </si>
  <si>
    <t>улучшение тепловой изоляции ограждающих конструкций (герметизация и ремонт цокольных этажей)</t>
  </si>
  <si>
    <t>3.2.1.</t>
  </si>
  <si>
    <t>3.2.2.</t>
  </si>
  <si>
    <t>3.2.3.</t>
  </si>
  <si>
    <t>3.2.4.</t>
  </si>
  <si>
    <t>3.2.5.</t>
  </si>
  <si>
    <t>3.2.6.</t>
  </si>
  <si>
    <t>улучшение тепловой изоляции ограждающих конструкций (герметизация и ремонт цоколя и цокольных этажей)</t>
  </si>
  <si>
    <t xml:space="preserve">утепление входных дверей, окон (поэтапная замена) </t>
  </si>
  <si>
    <t>промывка  радиаторов отпления</t>
  </si>
  <si>
    <t>3.2.7.</t>
  </si>
  <si>
    <t>3.3.1.</t>
  </si>
  <si>
    <t>3.3.2.</t>
  </si>
  <si>
    <t>3.3.3.</t>
  </si>
  <si>
    <t>3.3.4.</t>
  </si>
  <si>
    <t>3.3.5.</t>
  </si>
  <si>
    <t>3.3.6.</t>
  </si>
  <si>
    <t>3.3.7.</t>
  </si>
  <si>
    <t>3.4.1.</t>
  </si>
  <si>
    <t>3.4.2.</t>
  </si>
  <si>
    <t>3.4.3.</t>
  </si>
  <si>
    <t>3.4.4.</t>
  </si>
  <si>
    <t>Заместитель Главы администрации муниципального района                                                                                                               И.Г. Юденков</t>
  </si>
  <si>
    <t>Расходы бюджета муниципального района на обеспечение энергетическими ресурсами бюджетных учреждений</t>
  </si>
  <si>
    <t>адм</t>
  </si>
  <si>
    <t>2013-2020</t>
  </si>
  <si>
    <t>2014-2020</t>
  </si>
  <si>
    <t>2014-2018</t>
  </si>
  <si>
    <t>2014-2017</t>
  </si>
  <si>
    <t>2014-2019</t>
  </si>
  <si>
    <t>2015-2017</t>
  </si>
  <si>
    <t>2014-2016</t>
  </si>
  <si>
    <t>2013-2017</t>
  </si>
  <si>
    <t>2013-2019</t>
  </si>
  <si>
    <t>ИТОГО:</t>
  </si>
  <si>
    <t>П Е Р Е Ч Е Н Ь</t>
  </si>
  <si>
    <t>Учреждений, подлежащих энергетическому обследованию в 2012 году</t>
  </si>
  <si>
    <t xml:space="preserve">Наименование учреждения </t>
  </si>
  <si>
    <t>Автономное учреждение "Центр поддержки малого и среднего предпринимательства Сергиево-Посадского муниципального района"</t>
  </si>
  <si>
    <t>Муниципальное автономное учреждение "Газета "Вперед"</t>
  </si>
  <si>
    <t>МУ "Социальный проект"</t>
  </si>
  <si>
    <t>МУП "СП РЭО"</t>
  </si>
  <si>
    <t>Муниципальное бюджетное общеобразовательное учреждение "Средняя общеобразовательная школа №18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</si>
  <si>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№16 с углубленным изучением отдельных предметов"</t>
  </si>
  <si>
    <t>Муниципальное бюджетное образовательное учреждение дополнительного образования детей "Центр детского (юношеского) технического творчества "ЮНОСТЬ"</t>
  </si>
  <si>
    <t>Муниципальное бюджетное общеобразовательное учреждение "Средняя общеобразовательная школа "Загорские дали"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</si>
  <si>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</si>
  <si>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</si>
  <si>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14 с углубленным изучением отдельных предметов"</t>
  </si>
  <si>
    <t>Муниципальное бюджетное общеобразовательное учреждение "Хотьковская средняя общеобразовательная школа № 5"</t>
  </si>
  <si>
    <t>Муниципальное бюджетное учреждение дополнительного образования детей Сергиево-Посадского муниципального района Московской области  "Детская школа искусств "Гармония" г. Пересвет</t>
  </si>
  <si>
    <t>Муниципальное бюджетное общеобразовательное учреждение "Сергиево-Посадская гимназия имени И.Б.Ольбинского"</t>
  </si>
  <si>
    <t>Муниципальное бюджетное общеобразовательное учреждение "Начальная общеобразовательная школа №9"</t>
  </si>
  <si>
    <t>Муниципальное бюджетное общеобразовательное учреждение "Средняя общеобразовательная школа №25"</t>
  </si>
  <si>
    <t>Муниципальное бюджетное образовательное учреждение дополнительного образования детей "Дворец творчества детей и молодежи "Истоки" г. Сергиев Посад</t>
  </si>
  <si>
    <t xml:space="preserve">Муниципальное бюджетное дошкольное образовательное учреждение "Центр развития ребенка-детский сад №1 первой категории" </t>
  </si>
  <si>
    <t>Муниципальное бюджетное дошкольное образовательное учреждение "Детский сад комбинированного вида №2"</t>
  </si>
  <si>
    <t>Муниципальное бюджетное дошкольное образовательное учреждение "Центр развития ребенка-детский сад №3"</t>
  </si>
  <si>
    <t>Муниципальное бюджетное дошкольное образовательное учреждение "Детский сад  общеразвивающего вида №4"</t>
  </si>
  <si>
    <t>Муниципальное бюджетное дошкольное образовательное учреждение "Детский сад общеразвивающего вида №5"</t>
  </si>
  <si>
    <t>Муниципальное бюджетное дошкольное образовательное учреждение "Детский сад №6 -центр развития ребенка"</t>
  </si>
  <si>
    <t>Муниципальное бюджетное дошкольное образовательное учреждение "Детский сад комбинированного вида №7"</t>
  </si>
  <si>
    <t>Муниципальное бюджетное дошкольное образовательное учреждение "Детский сад комбинированного вида №8"</t>
  </si>
  <si>
    <t>Муниципальное бюджетное дошкольное образовательное учреждение "Детский сад общеразвивающего вида №9 "</t>
  </si>
  <si>
    <t>Муниципальное бюджетное дошкольное образовательное учреждение "Детский сад  комбинированного вида №10"</t>
  </si>
  <si>
    <t>Муниципальное бюджетное дошкольное образовательное учреждение "Детский сад  общеразвивающего вида №11"</t>
  </si>
  <si>
    <t>Муниципальное бюджетное дошкольное образовательное учреждение "Детский сад  общеразвивающего вида №12"</t>
  </si>
  <si>
    <t>Муниципальное бюджетное дошкольное образовательное учреждение "Детский сад  комбинированного вида №13"</t>
  </si>
  <si>
    <t>Муниципальное бюджетное дошкольное образовательное учреждение "Детский сад общеразвивающего вида №14"</t>
  </si>
  <si>
    <t>Муниципальное бюджетное дошкольное образовательное учреждение "Детский сад  комбинированного вида №16"</t>
  </si>
  <si>
    <t xml:space="preserve">Муниципальное бюджетное дошкольное образовательное учреждение "Детский сад  компенсирующего вида №17" </t>
  </si>
  <si>
    <t xml:space="preserve">Муниципальное бюджетное дошкольное образовательное учреждение "Детский сад комбинированного вида №18" </t>
  </si>
  <si>
    <t xml:space="preserve">Муниципальное бюджетное дошкольное образовательное учреждение "Детский сад комбинированного вида №20" </t>
  </si>
  <si>
    <t xml:space="preserve">Муниципальное бюджетное дошкольное образовательное учреждение "Детский сад  общеразвивающего вида №21" </t>
  </si>
  <si>
    <t xml:space="preserve">Муниципальное бюджетное дошкольное образовательное учреждение "Детский садприсмотра и оздоровления" №22 </t>
  </si>
  <si>
    <t xml:space="preserve">Муниципальное бюджетное дошкольное образовательное учреждение "Детский сад  комбинированного вида №24" </t>
  </si>
  <si>
    <t xml:space="preserve">Муниципальное бюджетное дошкольное образовательное учреждение "Детский сад общеразвивающего вида №25"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</si>
</sst>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1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0"/>
      <color indexed="9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i/>
      <sz val="10"/>
      <color indexed="9"/>
      <name val="Arial Cyr"/>
      <family val="0"/>
    </font>
    <font>
      <sz val="8"/>
      <color indexed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44" fontId="1" fillId="0" borderId="2" xfId="15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4" fontId="1" fillId="0" borderId="0" xfId="1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17" applyFont="1">
      <alignment/>
      <protection/>
    </xf>
    <xf numFmtId="0" fontId="13" fillId="0" borderId="0" xfId="17" applyFont="1" applyAlignment="1">
      <alignment horizontal="left" indent="7"/>
      <protection/>
    </xf>
    <xf numFmtId="49" fontId="8" fillId="0" borderId="0" xfId="17" applyNumberFormat="1" applyFont="1" applyAlignment="1">
      <alignment wrapText="1"/>
      <protection/>
    </xf>
    <xf numFmtId="0" fontId="15" fillId="0" borderId="2" xfId="17" applyFont="1" applyBorder="1" applyAlignment="1">
      <alignment horizontal="center" vertical="center" wrapText="1"/>
      <protection/>
    </xf>
    <xf numFmtId="0" fontId="8" fillId="0" borderId="2" xfId="17" applyFont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/>
      <protection/>
    </xf>
    <xf numFmtId="0" fontId="8" fillId="0" borderId="0" xfId="17" applyFont="1" applyFill="1">
      <alignment/>
      <protection/>
    </xf>
    <xf numFmtId="0" fontId="8" fillId="0" borderId="0" xfId="17" applyFont="1" applyAlignment="1">
      <alignment horizontal="justify" vertical="center" wrapText="1"/>
      <protection/>
    </xf>
    <xf numFmtId="0" fontId="8" fillId="0" borderId="0" xfId="17" applyFont="1" applyBorder="1" applyAlignment="1">
      <alignment horizontal="center"/>
      <protection/>
    </xf>
    <xf numFmtId="0" fontId="8" fillId="0" borderId="0" xfId="17" applyFont="1" applyBorder="1" applyAlignment="1">
      <alignment horizontal="left"/>
      <protection/>
    </xf>
    <xf numFmtId="0" fontId="8" fillId="0" borderId="6" xfId="17" applyFont="1" applyFill="1" applyBorder="1" applyAlignment="1">
      <alignment horizontal="left"/>
      <protection/>
    </xf>
    <xf numFmtId="0" fontId="8" fillId="0" borderId="7" xfId="17" applyFont="1" applyFill="1" applyBorder="1" applyAlignment="1">
      <alignment horizontal="left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Fill="1" applyBorder="1" applyAlignment="1">
      <alignment horizontal="left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8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44" fontId="1" fillId="0" borderId="2" xfId="15" applyFont="1" applyFill="1" applyBorder="1" applyAlignment="1">
      <alignment horizontal="center" vertical="center" wrapText="1"/>
    </xf>
    <xf numFmtId="0" fontId="8" fillId="0" borderId="0" xfId="17" applyFont="1" applyBorder="1" applyAlignment="1">
      <alignment horizontal="left"/>
      <protection/>
    </xf>
    <xf numFmtId="0" fontId="8" fillId="0" borderId="4" xfId="17" applyFont="1" applyBorder="1" applyAlignment="1">
      <alignment horizontal="left" vertical="center" wrapText="1"/>
      <protection/>
    </xf>
    <xf numFmtId="0" fontId="8" fillId="0" borderId="9" xfId="17" applyFont="1" applyBorder="1" applyAlignment="1">
      <alignment horizontal="left" vertical="center" wrapText="1"/>
      <protection/>
    </xf>
    <xf numFmtId="0" fontId="8" fillId="0" borderId="10" xfId="17" applyFont="1" applyBorder="1" applyAlignment="1">
      <alignment horizontal="left" vertical="center" wrapText="1"/>
      <protection/>
    </xf>
    <xf numFmtId="49" fontId="8" fillId="0" borderId="4" xfId="17" applyNumberFormat="1" applyFont="1" applyBorder="1" applyAlignment="1">
      <alignment horizontal="left" vertical="center" wrapText="1"/>
      <protection/>
    </xf>
    <xf numFmtId="49" fontId="8" fillId="0" borderId="9" xfId="17" applyNumberFormat="1" applyFont="1" applyBorder="1" applyAlignment="1">
      <alignment horizontal="left" vertical="center" wrapText="1"/>
      <protection/>
    </xf>
    <xf numFmtId="49" fontId="8" fillId="0" borderId="10" xfId="17" applyNumberFormat="1" applyFont="1" applyBorder="1" applyAlignment="1">
      <alignment horizontal="left" vertical="center" wrapText="1"/>
      <protection/>
    </xf>
    <xf numFmtId="0" fontId="8" fillId="0" borderId="4" xfId="17" applyFont="1" applyFill="1" applyBorder="1" applyAlignment="1">
      <alignment horizontal="left"/>
      <protection/>
    </xf>
    <xf numFmtId="0" fontId="8" fillId="0" borderId="9" xfId="17" applyFont="1" applyFill="1" applyBorder="1" applyAlignment="1">
      <alignment horizontal="left"/>
      <protection/>
    </xf>
    <xf numFmtId="0" fontId="8" fillId="0" borderId="10" xfId="17" applyFont="1" applyFill="1" applyBorder="1" applyAlignment="1">
      <alignment horizontal="left"/>
      <protection/>
    </xf>
    <xf numFmtId="0" fontId="8" fillId="0" borderId="2" xfId="17" applyFont="1" applyBorder="1" applyAlignment="1">
      <alignment horizontal="left" vertical="center" wrapText="1"/>
      <protection/>
    </xf>
    <xf numFmtId="49" fontId="8" fillId="0" borderId="4" xfId="17" applyNumberFormat="1" applyFont="1" applyFill="1" applyBorder="1" applyAlignment="1">
      <alignment horizontal="left" vertical="center" wrapText="1"/>
      <protection/>
    </xf>
    <xf numFmtId="49" fontId="8" fillId="0" borderId="9" xfId="17" applyNumberFormat="1" applyFont="1" applyFill="1" applyBorder="1" applyAlignment="1">
      <alignment horizontal="left" vertical="center" wrapText="1"/>
      <protection/>
    </xf>
    <xf numFmtId="49" fontId="8" fillId="0" borderId="10" xfId="17" applyNumberFormat="1" applyFont="1" applyFill="1" applyBorder="1" applyAlignment="1">
      <alignment horizontal="left" vertical="center" wrapText="1"/>
      <protection/>
    </xf>
    <xf numFmtId="0" fontId="14" fillId="0" borderId="0" xfId="17" applyFont="1" applyAlignment="1">
      <alignment horizontal="center"/>
      <protection/>
    </xf>
    <xf numFmtId="0" fontId="14" fillId="0" borderId="0" xfId="17" applyFont="1" applyAlignment="1">
      <alignment horizontal="center" wrapText="1"/>
      <protection/>
    </xf>
    <xf numFmtId="49" fontId="15" fillId="0" borderId="4" xfId="17" applyNumberFormat="1" applyFont="1" applyBorder="1" applyAlignment="1">
      <alignment horizontal="center" vertical="center" wrapText="1"/>
      <protection/>
    </xf>
    <xf numFmtId="49" fontId="15" fillId="0" borderId="9" xfId="17" applyNumberFormat="1" applyFont="1" applyBorder="1" applyAlignment="1">
      <alignment horizontal="center" vertical="center" wrapText="1"/>
      <protection/>
    </xf>
    <xf numFmtId="49" fontId="15" fillId="0" borderId="1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Приложение №11 с таблицей поправок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view="pageBreakPreview" zoomScaleSheetLayoutView="100" workbookViewId="0" topLeftCell="E1">
      <selection activeCell="M2" sqref="M2:O2"/>
    </sheetView>
  </sheetViews>
  <sheetFormatPr defaultColWidth="9.00390625" defaultRowHeight="12.75"/>
  <cols>
    <col min="1" max="1" width="4.875" style="12" customWidth="1"/>
    <col min="2" max="2" width="19.875" style="12" customWidth="1"/>
    <col min="3" max="3" width="19.625" style="12" customWidth="1"/>
    <col min="4" max="4" width="8.25390625" style="12" customWidth="1"/>
    <col min="5" max="5" width="8.75390625" style="12" customWidth="1"/>
    <col min="6" max="6" width="9.25390625" style="12" customWidth="1"/>
    <col min="7" max="7" width="8.125" style="12" customWidth="1"/>
    <col min="8" max="14" width="7.75390625" style="12" customWidth="1"/>
    <col min="15" max="15" width="27.625" style="12" customWidth="1"/>
    <col min="16" max="16" width="11.75390625" style="11" bestFit="1" customWidth="1"/>
    <col min="17" max="17" width="11.75390625" style="11" customWidth="1"/>
    <col min="18" max="18" width="12.875" style="11" customWidth="1"/>
    <col min="19" max="16384" width="9.125" style="12" customWidth="1"/>
  </cols>
  <sheetData>
    <row r="1" ht="12.75">
      <c r="O1" s="21" t="s">
        <v>217</v>
      </c>
    </row>
    <row r="2" spans="13:15" ht="87.75" customHeight="1">
      <c r="M2" s="85" t="s">
        <v>38</v>
      </c>
      <c r="N2" s="85"/>
      <c r="O2" s="85"/>
    </row>
    <row r="3" spans="1:15" ht="12.75">
      <c r="A3" s="81" t="s">
        <v>182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2.75">
      <c r="A4" s="81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6" spans="1:15" ht="14.25" customHeight="1">
      <c r="A6" s="86" t="s">
        <v>148</v>
      </c>
      <c r="B6" s="86" t="s">
        <v>149</v>
      </c>
      <c r="C6" s="86" t="s">
        <v>150</v>
      </c>
      <c r="D6" s="86" t="s">
        <v>151</v>
      </c>
      <c r="E6" s="86" t="s">
        <v>152</v>
      </c>
      <c r="F6" s="94" t="s">
        <v>154</v>
      </c>
      <c r="G6" s="95"/>
      <c r="H6" s="95"/>
      <c r="I6" s="95"/>
      <c r="J6" s="95"/>
      <c r="K6" s="95"/>
      <c r="L6" s="95"/>
      <c r="M6" s="95"/>
      <c r="N6" s="96"/>
      <c r="O6" s="86" t="s">
        <v>153</v>
      </c>
    </row>
    <row r="7" spans="1:15" ht="15.75" customHeight="1">
      <c r="A7" s="90"/>
      <c r="B7" s="90"/>
      <c r="C7" s="90"/>
      <c r="D7" s="90"/>
      <c r="E7" s="90"/>
      <c r="F7" s="2">
        <v>2012</v>
      </c>
      <c r="G7" s="2">
        <v>2013</v>
      </c>
      <c r="H7" s="2">
        <v>2014</v>
      </c>
      <c r="I7" s="2">
        <v>2015</v>
      </c>
      <c r="J7" s="2">
        <v>2016</v>
      </c>
      <c r="K7" s="2">
        <v>2017</v>
      </c>
      <c r="L7" s="2">
        <v>2018</v>
      </c>
      <c r="M7" s="2">
        <v>2019</v>
      </c>
      <c r="N7" s="2">
        <v>2020</v>
      </c>
      <c r="O7" s="90"/>
    </row>
    <row r="8" spans="1:15" ht="9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</row>
    <row r="9" spans="1:15" ht="12" customHeight="1">
      <c r="A9" s="46">
        <v>1</v>
      </c>
      <c r="B9" s="91" t="s">
        <v>155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33.75">
      <c r="A10" s="97" t="s">
        <v>156</v>
      </c>
      <c r="B10" s="86" t="s">
        <v>218</v>
      </c>
      <c r="C10" s="47" t="s">
        <v>157</v>
      </c>
      <c r="D10" s="86">
        <v>2012</v>
      </c>
      <c r="E10" s="17">
        <v>120</v>
      </c>
      <c r="F10" s="17">
        <v>120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86" t="s">
        <v>205</v>
      </c>
    </row>
    <row r="11" spans="1:15" ht="12" customHeight="1">
      <c r="A11" s="98"/>
      <c r="B11" s="90"/>
      <c r="C11" s="47" t="s">
        <v>158</v>
      </c>
      <c r="D11" s="90"/>
      <c r="E11" s="17">
        <v>340</v>
      </c>
      <c r="F11" s="17">
        <v>340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90"/>
    </row>
    <row r="12" spans="1:15" ht="33.75">
      <c r="A12" s="86" t="s">
        <v>159</v>
      </c>
      <c r="B12" s="86" t="s">
        <v>160</v>
      </c>
      <c r="C12" s="47" t="s">
        <v>157</v>
      </c>
      <c r="D12" s="86">
        <v>2012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86" t="s">
        <v>161</v>
      </c>
    </row>
    <row r="13" spans="1:15" ht="10.5" customHeight="1">
      <c r="A13" s="90"/>
      <c r="B13" s="90"/>
      <c r="C13" s="47" t="s">
        <v>158</v>
      </c>
      <c r="D13" s="90"/>
      <c r="E13" s="17">
        <v>2660</v>
      </c>
      <c r="F13" s="17">
        <v>2660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90"/>
    </row>
    <row r="14" spans="1:15" ht="33.75">
      <c r="A14" s="86" t="s">
        <v>162</v>
      </c>
      <c r="B14" s="86" t="s">
        <v>163</v>
      </c>
      <c r="C14" s="47" t="s">
        <v>157</v>
      </c>
      <c r="D14" s="86">
        <v>2012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86" t="s">
        <v>164</v>
      </c>
    </row>
    <row r="15" spans="1:15" ht="10.5" customHeight="1">
      <c r="A15" s="90"/>
      <c r="B15" s="90"/>
      <c r="C15" s="47" t="s">
        <v>158</v>
      </c>
      <c r="D15" s="90"/>
      <c r="E15" s="17">
        <v>513</v>
      </c>
      <c r="F15" s="17">
        <v>513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90"/>
    </row>
    <row r="16" spans="1:15" ht="33.75">
      <c r="A16" s="86" t="s">
        <v>165</v>
      </c>
      <c r="B16" s="86" t="s">
        <v>166</v>
      </c>
      <c r="C16" s="47" t="s">
        <v>157</v>
      </c>
      <c r="D16" s="86">
        <v>2012</v>
      </c>
      <c r="E16" s="17">
        <v>99</v>
      </c>
      <c r="F16" s="17">
        <v>99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86" t="s">
        <v>219</v>
      </c>
    </row>
    <row r="17" spans="1:15" ht="9.75" customHeight="1">
      <c r="A17" s="90"/>
      <c r="B17" s="90"/>
      <c r="C17" s="47" t="s">
        <v>158</v>
      </c>
      <c r="D17" s="90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90"/>
    </row>
    <row r="18" spans="1:15" ht="10.5" customHeight="1" hidden="1">
      <c r="A18" s="47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7" ht="33.75">
      <c r="A19" s="48"/>
      <c r="B19" s="99" t="s">
        <v>167</v>
      </c>
      <c r="C19" s="47" t="s">
        <v>157</v>
      </c>
      <c r="D19" s="86"/>
      <c r="E19" s="17">
        <f>SUM(E16,E14,E12,E10)</f>
        <v>219</v>
      </c>
      <c r="F19" s="17">
        <f>SUM(F10,F16)</f>
        <v>219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47"/>
      <c r="P19" s="58">
        <f>20000*67</f>
        <v>1340000</v>
      </c>
      <c r="Q19" s="58">
        <f>20000*67</f>
        <v>1340000</v>
      </c>
    </row>
    <row r="20" spans="1:17" ht="12.75" customHeight="1">
      <c r="A20" s="49"/>
      <c r="B20" s="87"/>
      <c r="C20" s="47" t="s">
        <v>158</v>
      </c>
      <c r="D20" s="90"/>
      <c r="E20" s="50">
        <f>SUM(E17,E15,E13,E11)</f>
        <v>3513</v>
      </c>
      <c r="F20" s="17">
        <f>SUM(F17,F15,F13,F11)</f>
        <v>3513</v>
      </c>
      <c r="G20" s="10">
        <f>SUM(G15,G13,G11)</f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47"/>
      <c r="Q20" s="58">
        <f>20000*50</f>
        <v>1000000</v>
      </c>
    </row>
    <row r="21" spans="1:17" ht="12" customHeight="1">
      <c r="A21" s="46">
        <v>2</v>
      </c>
      <c r="B21" s="91" t="s">
        <v>168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58">
        <f>20000*50</f>
        <v>1000000</v>
      </c>
      <c r="Q21" s="58">
        <f>16*20000</f>
        <v>320000</v>
      </c>
    </row>
    <row r="22" spans="1:17" ht="33.75">
      <c r="A22" s="86" t="s">
        <v>169</v>
      </c>
      <c r="B22" s="86" t="s">
        <v>218</v>
      </c>
      <c r="C22" s="47" t="s">
        <v>157</v>
      </c>
      <c r="D22" s="86">
        <v>2013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86" t="s">
        <v>205</v>
      </c>
      <c r="P22" s="58">
        <f>20000*20</f>
        <v>400000</v>
      </c>
      <c r="Q22" s="58">
        <f>SUM(Q19:Q21)</f>
        <v>2660000</v>
      </c>
    </row>
    <row r="23" spans="1:17" ht="10.5" customHeight="1">
      <c r="A23" s="90"/>
      <c r="B23" s="90"/>
      <c r="C23" s="47" t="s">
        <v>158</v>
      </c>
      <c r="D23" s="90"/>
      <c r="E23" s="17">
        <f>SUM(F23:N23)</f>
        <v>1990.3</v>
      </c>
      <c r="F23" s="17"/>
      <c r="G23" s="17">
        <v>1990.3</v>
      </c>
      <c r="H23" s="17"/>
      <c r="I23" s="17"/>
      <c r="J23" s="17"/>
      <c r="K23" s="17"/>
      <c r="L23" s="17"/>
      <c r="M23" s="17"/>
      <c r="N23" s="17"/>
      <c r="O23" s="90"/>
      <c r="P23" s="58">
        <f>SUM(P19:P22)</f>
        <v>2740000</v>
      </c>
      <c r="Q23" s="58"/>
    </row>
    <row r="24" spans="1:17" ht="33.75">
      <c r="A24" s="86" t="s">
        <v>170</v>
      </c>
      <c r="B24" s="86" t="s">
        <v>160</v>
      </c>
      <c r="C24" s="47" t="s">
        <v>157</v>
      </c>
      <c r="D24" s="86">
        <v>2014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86" t="s">
        <v>161</v>
      </c>
      <c r="P24" s="58"/>
      <c r="Q24" s="58"/>
    </row>
    <row r="25" spans="1:17" ht="9.75" customHeight="1">
      <c r="A25" s="90"/>
      <c r="B25" s="90"/>
      <c r="C25" s="47" t="s">
        <v>158</v>
      </c>
      <c r="D25" s="90"/>
      <c r="E25" s="17">
        <v>5749</v>
      </c>
      <c r="F25" s="17"/>
      <c r="G25" s="17">
        <v>5749</v>
      </c>
      <c r="I25" s="17"/>
      <c r="J25" s="17"/>
      <c r="K25" s="17"/>
      <c r="L25" s="17"/>
      <c r="M25" s="17"/>
      <c r="N25" s="17"/>
      <c r="O25" s="90"/>
      <c r="P25" s="58">
        <f>10*20000</f>
        <v>200000</v>
      </c>
      <c r="Q25" s="58"/>
    </row>
    <row r="26" spans="1:18" ht="33.75">
      <c r="A26" s="86" t="s">
        <v>171</v>
      </c>
      <c r="B26" s="86" t="s">
        <v>163</v>
      </c>
      <c r="C26" s="47" t="s">
        <v>157</v>
      </c>
      <c r="D26" s="86">
        <v>2014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86" t="s">
        <v>164</v>
      </c>
      <c r="P26" s="11">
        <v>2860000</v>
      </c>
      <c r="Q26" s="11">
        <v>-200000</v>
      </c>
      <c r="R26" s="58">
        <f>SUM(P26:Q26)</f>
        <v>2660000</v>
      </c>
    </row>
    <row r="27" spans="1:15" ht="10.5" customHeight="1">
      <c r="A27" s="90"/>
      <c r="B27" s="90"/>
      <c r="C27" s="47" t="s">
        <v>158</v>
      </c>
      <c r="D27" s="90"/>
      <c r="E27" s="17">
        <v>2588</v>
      </c>
      <c r="F27" s="17"/>
      <c r="G27" s="17">
        <v>2588</v>
      </c>
      <c r="H27" s="16"/>
      <c r="I27" s="17"/>
      <c r="J27" s="17"/>
      <c r="K27" s="17"/>
      <c r="L27" s="17"/>
      <c r="M27" s="17"/>
      <c r="N27" s="17"/>
      <c r="O27" s="90"/>
    </row>
    <row r="28" spans="1:15" ht="33.75">
      <c r="A28" s="86" t="s">
        <v>172</v>
      </c>
      <c r="B28" s="86" t="s">
        <v>166</v>
      </c>
      <c r="C28" s="47" t="s">
        <v>157</v>
      </c>
      <c r="D28" s="86">
        <v>2014</v>
      </c>
      <c r="E28" s="17">
        <v>190</v>
      </c>
      <c r="F28" s="17"/>
      <c r="G28" s="17">
        <v>190</v>
      </c>
      <c r="H28" s="16"/>
      <c r="I28" s="17"/>
      <c r="J28" s="17"/>
      <c r="K28" s="17"/>
      <c r="L28" s="17"/>
      <c r="M28" s="17"/>
      <c r="N28" s="17"/>
      <c r="O28" s="86" t="s">
        <v>219</v>
      </c>
    </row>
    <row r="29" spans="1:16" ht="10.5" customHeight="1">
      <c r="A29" s="90"/>
      <c r="B29" s="90"/>
      <c r="C29" s="47" t="s">
        <v>158</v>
      </c>
      <c r="D29" s="90"/>
      <c r="E29" s="17"/>
      <c r="F29" s="17"/>
      <c r="G29" s="17">
        <v>0</v>
      </c>
      <c r="H29" s="17"/>
      <c r="I29" s="17"/>
      <c r="J29" s="17"/>
      <c r="K29" s="17"/>
      <c r="L29" s="17"/>
      <c r="M29" s="17"/>
      <c r="N29" s="17"/>
      <c r="O29" s="90"/>
      <c r="P29" s="11">
        <v>1990.3</v>
      </c>
    </row>
    <row r="30" spans="1:16" ht="10.5" customHeight="1" hidden="1">
      <c r="A30" s="97" t="s">
        <v>216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P30" s="11">
        <v>-802</v>
      </c>
    </row>
    <row r="31" spans="1:16" ht="33.75">
      <c r="A31" s="89"/>
      <c r="B31" s="99" t="s">
        <v>173</v>
      </c>
      <c r="C31" s="47" t="s">
        <v>157</v>
      </c>
      <c r="D31" s="100"/>
      <c r="E31" s="17">
        <f>SUM(E28,E26,E24,E22)</f>
        <v>190</v>
      </c>
      <c r="F31" s="17"/>
      <c r="G31" s="17">
        <f>SUM(G28,G26,G24,G22)</f>
        <v>190</v>
      </c>
      <c r="H31" s="10">
        <f>SUM(H28,H26,H24,H22)</f>
        <v>0</v>
      </c>
      <c r="I31" s="17"/>
      <c r="J31" s="17"/>
      <c r="K31" s="17"/>
      <c r="L31" s="17"/>
      <c r="M31" s="17"/>
      <c r="N31" s="17"/>
      <c r="O31" s="10">
        <f>SUM(G31:G32)</f>
        <v>10517.3</v>
      </c>
      <c r="P31" s="11">
        <f>SUM(P29:P30)</f>
        <v>1188.3</v>
      </c>
    </row>
    <row r="32" spans="1:15" ht="11.25" customHeight="1">
      <c r="A32" s="90"/>
      <c r="B32" s="87"/>
      <c r="C32" s="47" t="s">
        <v>158</v>
      </c>
      <c r="D32" s="101"/>
      <c r="E32" s="50">
        <f>SUM(E29,E27,E25,E23)</f>
        <v>10327.3</v>
      </c>
      <c r="F32" s="50"/>
      <c r="G32" s="50">
        <f>SUM(G29,G27,G25,G23)</f>
        <v>10327.3</v>
      </c>
      <c r="H32" s="51">
        <f>SUM(H31,H29,H27,H25,H23)</f>
        <v>0</v>
      </c>
      <c r="I32" s="17"/>
      <c r="J32" s="17"/>
      <c r="K32" s="17"/>
      <c r="L32" s="17"/>
      <c r="M32" s="17"/>
      <c r="N32" s="17"/>
      <c r="O32" s="17"/>
    </row>
    <row r="33" spans="1:15" ht="45.75" customHeight="1">
      <c r="A33" s="46">
        <v>3</v>
      </c>
      <c r="B33" s="91" t="s">
        <v>311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33.75">
      <c r="A34" s="99" t="s">
        <v>174</v>
      </c>
      <c r="B34" s="99" t="s">
        <v>218</v>
      </c>
      <c r="C34" s="47" t="s">
        <v>157</v>
      </c>
      <c r="D34" s="86" t="s">
        <v>346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86" t="s">
        <v>205</v>
      </c>
    </row>
    <row r="35" spans="1:16" ht="10.5" customHeight="1">
      <c r="A35" s="87"/>
      <c r="B35" s="87"/>
      <c r="C35" s="47" t="s">
        <v>158</v>
      </c>
      <c r="D35" s="90"/>
      <c r="E35" s="50">
        <f>SUM(E49,E47,E45,E43,E41,E39,E37)</f>
        <v>10320</v>
      </c>
      <c r="F35" s="50">
        <f aca="true" t="shared" si="0" ref="F35:N35">SUM(F49,F47,F45,F43,F41,F39,F37)</f>
        <v>0</v>
      </c>
      <c r="G35" s="50">
        <f t="shared" si="0"/>
        <v>1200</v>
      </c>
      <c r="H35" s="50">
        <f t="shared" si="0"/>
        <v>1800</v>
      </c>
      <c r="I35" s="50">
        <f t="shared" si="0"/>
        <v>2220</v>
      </c>
      <c r="J35" s="50">
        <f t="shared" si="0"/>
        <v>2100</v>
      </c>
      <c r="K35" s="50">
        <f t="shared" si="0"/>
        <v>1500</v>
      </c>
      <c r="L35" s="50">
        <f t="shared" si="0"/>
        <v>800</v>
      </c>
      <c r="M35" s="50">
        <f t="shared" si="0"/>
        <v>700</v>
      </c>
      <c r="N35" s="50">
        <f t="shared" si="0"/>
        <v>0</v>
      </c>
      <c r="O35" s="90"/>
      <c r="P35" s="58">
        <f>SUM(F35:N35)</f>
        <v>10320</v>
      </c>
    </row>
    <row r="36" spans="1:15" ht="33" customHeight="1">
      <c r="A36" s="97" t="s">
        <v>307</v>
      </c>
      <c r="B36" s="86" t="s">
        <v>306</v>
      </c>
      <c r="C36" s="47" t="s">
        <v>157</v>
      </c>
      <c r="D36" s="86" t="s">
        <v>344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86" t="s">
        <v>218</v>
      </c>
    </row>
    <row r="37" spans="1:15" ht="10.5" customHeight="1">
      <c r="A37" s="98"/>
      <c r="B37" s="90"/>
      <c r="C37" s="47" t="s">
        <v>158</v>
      </c>
      <c r="D37" s="90"/>
      <c r="E37" s="17">
        <f>SUM(F37:N37)</f>
        <v>3000</v>
      </c>
      <c r="F37" s="17"/>
      <c r="G37" s="17">
        <v>500</v>
      </c>
      <c r="H37" s="17">
        <v>500</v>
      </c>
      <c r="I37" s="17">
        <v>500</v>
      </c>
      <c r="J37" s="17">
        <v>500</v>
      </c>
      <c r="K37" s="17">
        <v>500</v>
      </c>
      <c r="L37" s="17">
        <v>500</v>
      </c>
      <c r="M37" s="17"/>
      <c r="N37" s="17"/>
      <c r="O37" s="90"/>
    </row>
    <row r="38" spans="1:15" ht="34.5" customHeight="1">
      <c r="A38" s="97" t="s">
        <v>308</v>
      </c>
      <c r="B38" s="86" t="s">
        <v>316</v>
      </c>
      <c r="C38" s="47" t="s">
        <v>157</v>
      </c>
      <c r="D38" s="86" t="s">
        <v>346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6" t="s">
        <v>218</v>
      </c>
    </row>
    <row r="39" spans="1:15" ht="11.25" customHeight="1">
      <c r="A39" s="98"/>
      <c r="B39" s="90"/>
      <c r="C39" s="47" t="s">
        <v>158</v>
      </c>
      <c r="D39" s="90"/>
      <c r="E39" s="17">
        <f>SUM(F39:N39)</f>
        <v>1800</v>
      </c>
      <c r="F39" s="17"/>
      <c r="G39" s="17">
        <v>300</v>
      </c>
      <c r="H39" s="17">
        <v>300</v>
      </c>
      <c r="I39" s="17">
        <v>300</v>
      </c>
      <c r="J39" s="17">
        <v>300</v>
      </c>
      <c r="K39" s="17">
        <v>200</v>
      </c>
      <c r="L39" s="17">
        <v>200</v>
      </c>
      <c r="M39" s="17">
        <v>200</v>
      </c>
      <c r="N39" s="17"/>
      <c r="O39" s="90"/>
    </row>
    <row r="40" spans="1:15" ht="33" customHeight="1">
      <c r="A40" s="86" t="s">
        <v>309</v>
      </c>
      <c r="B40" s="86" t="s">
        <v>317</v>
      </c>
      <c r="C40" s="47" t="s">
        <v>157</v>
      </c>
      <c r="D40" s="86" t="s">
        <v>345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6" t="s">
        <v>218</v>
      </c>
    </row>
    <row r="41" spans="1:15" ht="10.5" customHeight="1">
      <c r="A41" s="90"/>
      <c r="B41" s="90"/>
      <c r="C41" s="47" t="s">
        <v>158</v>
      </c>
      <c r="D41" s="90"/>
      <c r="E41" s="17">
        <f>SUM(F41:N41)</f>
        <v>1620</v>
      </c>
      <c r="F41" s="17"/>
      <c r="G41" s="17">
        <v>0</v>
      </c>
      <c r="H41" s="17">
        <v>0</v>
      </c>
      <c r="I41" s="17">
        <v>620</v>
      </c>
      <c r="J41" s="17">
        <v>500</v>
      </c>
      <c r="K41" s="17">
        <v>500</v>
      </c>
      <c r="L41" s="17"/>
      <c r="M41" s="17"/>
      <c r="N41" s="17"/>
      <c r="O41" s="90"/>
    </row>
    <row r="42" spans="1:15" ht="36.75" customHeight="1">
      <c r="A42" s="86" t="s">
        <v>310</v>
      </c>
      <c r="B42" s="86" t="s">
        <v>325</v>
      </c>
      <c r="C42" s="47" t="s">
        <v>157</v>
      </c>
      <c r="D42" s="86" t="s">
        <v>344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6" t="s">
        <v>218</v>
      </c>
    </row>
    <row r="43" spans="1:15" ht="10.5" customHeight="1">
      <c r="A43" s="90"/>
      <c r="B43" s="90"/>
      <c r="C43" s="47" t="s">
        <v>158</v>
      </c>
      <c r="D43" s="90"/>
      <c r="E43" s="17">
        <f>SUM(F43:N43)</f>
        <v>1200</v>
      </c>
      <c r="F43" s="17"/>
      <c r="G43" s="17">
        <v>300</v>
      </c>
      <c r="H43" s="17">
        <v>300</v>
      </c>
      <c r="I43" s="17">
        <v>300</v>
      </c>
      <c r="J43" s="17">
        <v>300</v>
      </c>
      <c r="K43" s="17"/>
      <c r="L43" s="17"/>
      <c r="M43" s="17"/>
      <c r="N43" s="17"/>
      <c r="O43" s="90"/>
    </row>
    <row r="44" spans="1:15" ht="32.25" customHeight="1">
      <c r="A44" s="86" t="s">
        <v>312</v>
      </c>
      <c r="B44" s="82" t="s">
        <v>313</v>
      </c>
      <c r="C44" s="47" t="s">
        <v>157</v>
      </c>
      <c r="D44" s="86" t="s">
        <v>344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6" t="s">
        <v>218</v>
      </c>
    </row>
    <row r="45" spans="1:15" ht="10.5" customHeight="1">
      <c r="A45" s="90"/>
      <c r="B45" s="82"/>
      <c r="C45" s="47" t="s">
        <v>158</v>
      </c>
      <c r="D45" s="90"/>
      <c r="E45" s="17">
        <f>SUM(F45:N45)</f>
        <v>1700</v>
      </c>
      <c r="F45" s="17"/>
      <c r="G45" s="17">
        <v>100</v>
      </c>
      <c r="H45" s="17">
        <v>200</v>
      </c>
      <c r="I45" s="17">
        <v>500</v>
      </c>
      <c r="J45" s="17">
        <v>500</v>
      </c>
      <c r="K45" s="17">
        <v>300</v>
      </c>
      <c r="L45" s="17">
        <v>100</v>
      </c>
      <c r="M45" s="17"/>
      <c r="N45" s="17"/>
      <c r="O45" s="90"/>
    </row>
    <row r="46" spans="1:15" ht="33" customHeight="1">
      <c r="A46" s="1"/>
      <c r="B46" s="82" t="s">
        <v>326</v>
      </c>
      <c r="C46" s="47" t="s">
        <v>157</v>
      </c>
      <c r="D46" s="86" t="s">
        <v>343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6" t="s">
        <v>218</v>
      </c>
    </row>
    <row r="47" spans="1:15" ht="10.5" customHeight="1">
      <c r="A47" s="1"/>
      <c r="B47" s="82"/>
      <c r="C47" s="47" t="s">
        <v>158</v>
      </c>
      <c r="D47" s="90"/>
      <c r="E47" s="17">
        <f>SUM(F47:N47)</f>
        <v>500</v>
      </c>
      <c r="F47" s="17"/>
      <c r="G47" s="17"/>
      <c r="H47" s="17">
        <v>250</v>
      </c>
      <c r="I47" s="17"/>
      <c r="J47" s="17"/>
      <c r="K47" s="17"/>
      <c r="L47" s="17"/>
      <c r="M47" s="17">
        <v>250</v>
      </c>
      <c r="N47" s="17"/>
      <c r="O47" s="90"/>
    </row>
    <row r="48" spans="1:15" ht="32.25" customHeight="1">
      <c r="A48" s="86" t="s">
        <v>314</v>
      </c>
      <c r="B48" s="82" t="s">
        <v>315</v>
      </c>
      <c r="C48" s="47" t="s">
        <v>157</v>
      </c>
      <c r="D48" s="86" t="s">
        <v>343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6" t="s">
        <v>218</v>
      </c>
    </row>
    <row r="49" spans="1:15" ht="10.5" customHeight="1">
      <c r="A49" s="90"/>
      <c r="B49" s="82"/>
      <c r="C49" s="47" t="s">
        <v>158</v>
      </c>
      <c r="D49" s="90"/>
      <c r="E49" s="17">
        <f>SUM(F49:N49)</f>
        <v>500</v>
      </c>
      <c r="F49" s="17"/>
      <c r="G49" s="17"/>
      <c r="H49" s="17">
        <v>250</v>
      </c>
      <c r="I49" s="17"/>
      <c r="J49" s="17"/>
      <c r="K49" s="17"/>
      <c r="L49" s="17"/>
      <c r="M49" s="17">
        <v>250</v>
      </c>
      <c r="N49" s="17"/>
      <c r="O49" s="90"/>
    </row>
    <row r="50" spans="1:15" ht="33.75">
      <c r="A50" s="99" t="s">
        <v>175</v>
      </c>
      <c r="B50" s="99" t="s">
        <v>160</v>
      </c>
      <c r="C50" s="47" t="s">
        <v>157</v>
      </c>
      <c r="D50" s="86" t="s">
        <v>342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6" t="s">
        <v>161</v>
      </c>
    </row>
    <row r="51" spans="1:15" ht="11.25" customHeight="1">
      <c r="A51" s="87"/>
      <c r="B51" s="87"/>
      <c r="C51" s="47" t="s">
        <v>158</v>
      </c>
      <c r="D51" s="90"/>
      <c r="E51" s="50">
        <f>SUM(E53,E55,E57,E59,E61,E63,E65)</f>
        <v>52460</v>
      </c>
      <c r="F51" s="50">
        <f aca="true" t="shared" si="1" ref="F51:N51">SUM(F53,F55,F57,F59,F61,F63,F65)</f>
        <v>0</v>
      </c>
      <c r="G51" s="50">
        <f t="shared" si="1"/>
        <v>5200</v>
      </c>
      <c r="H51" s="50">
        <f t="shared" si="1"/>
        <v>7700</v>
      </c>
      <c r="I51" s="50">
        <f t="shared" si="1"/>
        <v>10660</v>
      </c>
      <c r="J51" s="50">
        <f t="shared" si="1"/>
        <v>6100</v>
      </c>
      <c r="K51" s="50">
        <f t="shared" si="1"/>
        <v>8600</v>
      </c>
      <c r="L51" s="50">
        <f t="shared" si="1"/>
        <v>5100</v>
      </c>
      <c r="M51" s="50">
        <f t="shared" si="1"/>
        <v>5100</v>
      </c>
      <c r="N51" s="50">
        <f t="shared" si="1"/>
        <v>4000</v>
      </c>
      <c r="O51" s="90"/>
    </row>
    <row r="52" spans="1:15" ht="36.75" customHeight="1">
      <c r="A52" s="97" t="s">
        <v>318</v>
      </c>
      <c r="B52" s="86" t="s">
        <v>306</v>
      </c>
      <c r="C52" s="47" t="s">
        <v>157</v>
      </c>
      <c r="D52" s="86" t="s">
        <v>342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86" t="s">
        <v>160</v>
      </c>
    </row>
    <row r="53" spans="1:16" ht="11.25" customHeight="1">
      <c r="A53" s="98"/>
      <c r="B53" s="90"/>
      <c r="C53" s="47" t="s">
        <v>158</v>
      </c>
      <c r="D53" s="90"/>
      <c r="E53" s="17">
        <f>SUM(F53:N53)</f>
        <v>15000</v>
      </c>
      <c r="F53" s="17"/>
      <c r="G53" s="17">
        <v>2500</v>
      </c>
      <c r="H53" s="17">
        <v>2500</v>
      </c>
      <c r="I53" s="17">
        <v>2500</v>
      </c>
      <c r="J53" s="17">
        <v>1500</v>
      </c>
      <c r="K53" s="17">
        <v>1500</v>
      </c>
      <c r="L53" s="17">
        <v>1500</v>
      </c>
      <c r="M53" s="17">
        <v>1500</v>
      </c>
      <c r="N53" s="17">
        <v>1500</v>
      </c>
      <c r="O53" s="90"/>
      <c r="P53" s="61">
        <v>52460</v>
      </c>
    </row>
    <row r="54" spans="1:15" ht="32.25" customHeight="1">
      <c r="A54" s="97" t="s">
        <v>319</v>
      </c>
      <c r="B54" s="86" t="s">
        <v>316</v>
      </c>
      <c r="C54" s="47" t="s">
        <v>157</v>
      </c>
      <c r="D54" s="86" t="s">
        <v>342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86" t="s">
        <v>160</v>
      </c>
    </row>
    <row r="55" spans="1:15" ht="11.25" customHeight="1">
      <c r="A55" s="98"/>
      <c r="B55" s="90"/>
      <c r="C55" s="47" t="s">
        <v>158</v>
      </c>
      <c r="D55" s="90"/>
      <c r="E55" s="17">
        <f>SUM(F55:N55)</f>
        <v>5500</v>
      </c>
      <c r="F55" s="17"/>
      <c r="G55" s="17">
        <v>700</v>
      </c>
      <c r="H55" s="17">
        <v>700</v>
      </c>
      <c r="I55" s="17">
        <v>700</v>
      </c>
      <c r="J55" s="17">
        <v>700</v>
      </c>
      <c r="K55" s="17">
        <v>700</v>
      </c>
      <c r="L55" s="17">
        <v>700</v>
      </c>
      <c r="M55" s="17">
        <v>700</v>
      </c>
      <c r="N55" s="17">
        <v>600</v>
      </c>
      <c r="O55" s="90"/>
    </row>
    <row r="56" spans="1:15" ht="33.75" customHeight="1">
      <c r="A56" s="86" t="s">
        <v>320</v>
      </c>
      <c r="B56" s="83" t="s">
        <v>324</v>
      </c>
      <c r="C56" s="47" t="s">
        <v>157</v>
      </c>
      <c r="D56" s="86" t="s">
        <v>343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86" t="s">
        <v>160</v>
      </c>
    </row>
    <row r="57" spans="1:15" ht="30.75" customHeight="1">
      <c r="A57" s="90"/>
      <c r="B57" s="84"/>
      <c r="C57" s="47" t="s">
        <v>158</v>
      </c>
      <c r="D57" s="90"/>
      <c r="E57" s="17">
        <f>SUM(F57:N57)</f>
        <v>9960</v>
      </c>
      <c r="F57" s="17"/>
      <c r="G57" s="17"/>
      <c r="H57" s="17">
        <v>1500</v>
      </c>
      <c r="I57" s="17">
        <v>1460</v>
      </c>
      <c r="J57" s="17">
        <v>1400</v>
      </c>
      <c r="K57" s="17">
        <v>1400</v>
      </c>
      <c r="L57" s="17">
        <v>1400</v>
      </c>
      <c r="M57" s="17">
        <v>1400</v>
      </c>
      <c r="N57" s="17">
        <v>1400</v>
      </c>
      <c r="O57" s="90"/>
    </row>
    <row r="58" spans="1:15" ht="35.25" customHeight="1">
      <c r="A58" s="86" t="s">
        <v>321</v>
      </c>
      <c r="B58" s="86" t="s">
        <v>325</v>
      </c>
      <c r="C58" s="47" t="s">
        <v>157</v>
      </c>
      <c r="D58" s="86" t="s">
        <v>342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86" t="s">
        <v>160</v>
      </c>
    </row>
    <row r="59" spans="1:15" ht="11.25" customHeight="1">
      <c r="A59" s="90"/>
      <c r="B59" s="90"/>
      <c r="C59" s="47" t="s">
        <v>158</v>
      </c>
      <c r="D59" s="90"/>
      <c r="E59" s="17">
        <f>SUM(F59:N59)</f>
        <v>11000</v>
      </c>
      <c r="F59" s="17"/>
      <c r="G59" s="17">
        <v>1500</v>
      </c>
      <c r="H59" s="17">
        <v>1500</v>
      </c>
      <c r="I59" s="17">
        <v>1500</v>
      </c>
      <c r="J59" s="17">
        <v>1500</v>
      </c>
      <c r="K59" s="17">
        <v>1500</v>
      </c>
      <c r="L59" s="17">
        <v>1500</v>
      </c>
      <c r="M59" s="17">
        <v>1500</v>
      </c>
      <c r="N59" s="17">
        <v>500</v>
      </c>
      <c r="O59" s="90"/>
    </row>
    <row r="60" spans="1:15" ht="35.25" customHeight="1">
      <c r="A60" s="86" t="s">
        <v>322</v>
      </c>
      <c r="B60" s="82" t="s">
        <v>313</v>
      </c>
      <c r="C60" s="47" t="s">
        <v>157</v>
      </c>
      <c r="D60" s="86" t="s">
        <v>347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86" t="s">
        <v>160</v>
      </c>
    </row>
    <row r="61" spans="1:15" ht="11.25" customHeight="1">
      <c r="A61" s="90"/>
      <c r="B61" s="82"/>
      <c r="C61" s="47" t="s">
        <v>158</v>
      </c>
      <c r="D61" s="90"/>
      <c r="E61" s="17">
        <f>SUM(F61:N61)</f>
        <v>6000</v>
      </c>
      <c r="F61" s="17"/>
      <c r="G61" s="17"/>
      <c r="H61" s="17"/>
      <c r="I61" s="17">
        <v>3000</v>
      </c>
      <c r="J61" s="17"/>
      <c r="K61" s="17">
        <v>3000</v>
      </c>
      <c r="L61" s="17"/>
      <c r="M61" s="17"/>
      <c r="N61" s="17"/>
      <c r="O61" s="90"/>
    </row>
    <row r="62" spans="1:15" ht="31.5" customHeight="1">
      <c r="A62" s="86" t="s">
        <v>323</v>
      </c>
      <c r="B62" s="82" t="s">
        <v>326</v>
      </c>
      <c r="C62" s="47" t="s">
        <v>157</v>
      </c>
      <c r="D62" s="86" t="s">
        <v>348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86" t="s">
        <v>160</v>
      </c>
    </row>
    <row r="63" spans="1:15" ht="11.25" customHeight="1">
      <c r="A63" s="90"/>
      <c r="B63" s="82"/>
      <c r="C63" s="47" t="s">
        <v>158</v>
      </c>
      <c r="D63" s="90"/>
      <c r="E63" s="17">
        <f>SUM(F63:N63)</f>
        <v>2500</v>
      </c>
      <c r="F63" s="17"/>
      <c r="G63" s="17"/>
      <c r="H63" s="17">
        <v>1000</v>
      </c>
      <c r="I63" s="17">
        <v>1000</v>
      </c>
      <c r="J63" s="17">
        <v>500</v>
      </c>
      <c r="K63" s="17"/>
      <c r="L63" s="17"/>
      <c r="M63" s="17"/>
      <c r="N63" s="17"/>
      <c r="O63" s="90"/>
    </row>
    <row r="64" spans="1:15" ht="33.75" customHeight="1">
      <c r="A64" s="86" t="s">
        <v>327</v>
      </c>
      <c r="B64" s="82" t="s">
        <v>315</v>
      </c>
      <c r="C64" s="47" t="s">
        <v>157</v>
      </c>
      <c r="D64" s="86" t="s">
        <v>349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86" t="s">
        <v>160</v>
      </c>
    </row>
    <row r="65" spans="1:15" ht="11.25" customHeight="1">
      <c r="A65" s="90"/>
      <c r="B65" s="82"/>
      <c r="C65" s="47" t="s">
        <v>158</v>
      </c>
      <c r="D65" s="90"/>
      <c r="E65" s="17">
        <f>SUM(F65:N65)</f>
        <v>2500</v>
      </c>
      <c r="F65" s="17"/>
      <c r="G65" s="17">
        <v>500</v>
      </c>
      <c r="H65" s="17">
        <v>500</v>
      </c>
      <c r="I65" s="17">
        <v>500</v>
      </c>
      <c r="J65" s="17">
        <v>500</v>
      </c>
      <c r="K65" s="17">
        <v>500</v>
      </c>
      <c r="L65" s="17"/>
      <c r="M65" s="17"/>
      <c r="N65" s="17"/>
      <c r="O65" s="90"/>
    </row>
    <row r="66" spans="1:15" ht="33.75">
      <c r="A66" s="99" t="s">
        <v>176</v>
      </c>
      <c r="B66" s="99" t="s">
        <v>163</v>
      </c>
      <c r="C66" s="47" t="s">
        <v>157</v>
      </c>
      <c r="D66" s="86" t="s">
        <v>342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86" t="s">
        <v>164</v>
      </c>
    </row>
    <row r="67" spans="1:16" ht="10.5" customHeight="1">
      <c r="A67" s="87"/>
      <c r="B67" s="87"/>
      <c r="C67" s="47" t="s">
        <v>158</v>
      </c>
      <c r="D67" s="90"/>
      <c r="E67" s="50">
        <f>SUM(E81,E79,E77,E75,E73,E71,E69)</f>
        <v>20640</v>
      </c>
      <c r="F67" s="50">
        <f aca="true" t="shared" si="2" ref="F67:N67">SUM(F81,F79,F77,F75,F73,F71,F69)</f>
        <v>0</v>
      </c>
      <c r="G67" s="50">
        <f t="shared" si="2"/>
        <v>2640</v>
      </c>
      <c r="H67" s="50">
        <f t="shared" si="2"/>
        <v>3400</v>
      </c>
      <c r="I67" s="50">
        <f t="shared" si="2"/>
        <v>3200</v>
      </c>
      <c r="J67" s="50">
        <f t="shared" si="2"/>
        <v>3200</v>
      </c>
      <c r="K67" s="50">
        <f t="shared" si="2"/>
        <v>2600</v>
      </c>
      <c r="L67" s="50">
        <f t="shared" si="2"/>
        <v>2300</v>
      </c>
      <c r="M67" s="50">
        <f t="shared" si="2"/>
        <v>2100</v>
      </c>
      <c r="N67" s="50">
        <f t="shared" si="2"/>
        <v>1200</v>
      </c>
      <c r="O67" s="90"/>
      <c r="P67" s="11">
        <v>20640</v>
      </c>
    </row>
    <row r="68" spans="1:15" ht="31.5" customHeight="1">
      <c r="A68" s="88" t="s">
        <v>328</v>
      </c>
      <c r="B68" s="86" t="s">
        <v>306</v>
      </c>
      <c r="C68" s="47" t="s">
        <v>157</v>
      </c>
      <c r="D68" s="86" t="s">
        <v>342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86" t="s">
        <v>163</v>
      </c>
    </row>
    <row r="69" spans="1:15" ht="10.5" customHeight="1">
      <c r="A69" s="89"/>
      <c r="B69" s="90"/>
      <c r="C69" s="47" t="s">
        <v>158</v>
      </c>
      <c r="D69" s="90"/>
      <c r="E69" s="17">
        <f>SUM(F69:N69)</f>
        <v>6000</v>
      </c>
      <c r="F69" s="17"/>
      <c r="G69" s="17">
        <v>1000</v>
      </c>
      <c r="H69" s="17">
        <v>1000</v>
      </c>
      <c r="I69" s="17">
        <v>1000</v>
      </c>
      <c r="J69" s="17">
        <v>1000</v>
      </c>
      <c r="K69" s="17">
        <v>500</v>
      </c>
      <c r="L69" s="17">
        <v>500</v>
      </c>
      <c r="M69" s="17">
        <v>500</v>
      </c>
      <c r="N69" s="17">
        <v>500</v>
      </c>
      <c r="O69" s="90"/>
    </row>
    <row r="70" spans="1:15" ht="32.25" customHeight="1">
      <c r="A70" s="88" t="s">
        <v>329</v>
      </c>
      <c r="B70" s="86" t="s">
        <v>316</v>
      </c>
      <c r="C70" s="47" t="s">
        <v>157</v>
      </c>
      <c r="D70" s="86" t="s">
        <v>344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86" t="s">
        <v>163</v>
      </c>
    </row>
    <row r="71" spans="1:15" ht="12" customHeight="1">
      <c r="A71" s="89"/>
      <c r="B71" s="90"/>
      <c r="C71" s="47" t="s">
        <v>158</v>
      </c>
      <c r="D71" s="90"/>
      <c r="E71" s="17">
        <f>SUM(F71:N71)</f>
        <v>2200</v>
      </c>
      <c r="F71" s="17"/>
      <c r="G71" s="17"/>
      <c r="H71" s="17">
        <v>500</v>
      </c>
      <c r="I71" s="17">
        <v>500</v>
      </c>
      <c r="J71" s="17">
        <v>500</v>
      </c>
      <c r="K71" s="17">
        <v>500</v>
      </c>
      <c r="L71" s="17">
        <v>200</v>
      </c>
      <c r="M71" s="17"/>
      <c r="N71" s="17"/>
      <c r="O71" s="90"/>
    </row>
    <row r="72" spans="1:15" ht="30.75" customHeight="1">
      <c r="A72" s="88" t="s">
        <v>330</v>
      </c>
      <c r="B72" s="86" t="s">
        <v>324</v>
      </c>
      <c r="C72" s="47" t="s">
        <v>157</v>
      </c>
      <c r="D72" s="86" t="s">
        <v>350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86" t="s">
        <v>163</v>
      </c>
    </row>
    <row r="73" spans="1:15" ht="30" customHeight="1">
      <c r="A73" s="89"/>
      <c r="B73" s="90"/>
      <c r="C73" s="47" t="s">
        <v>158</v>
      </c>
      <c r="D73" s="90"/>
      <c r="E73" s="17">
        <f>SUM(F73:N73)</f>
        <v>3640</v>
      </c>
      <c r="F73" s="17"/>
      <c r="G73" s="17">
        <v>640</v>
      </c>
      <c r="H73" s="17">
        <v>500</v>
      </c>
      <c r="I73" s="17">
        <v>500</v>
      </c>
      <c r="J73" s="17">
        <v>500</v>
      </c>
      <c r="K73" s="17">
        <v>500</v>
      </c>
      <c r="L73" s="17">
        <v>500</v>
      </c>
      <c r="M73" s="17">
        <v>500</v>
      </c>
      <c r="N73" s="17"/>
      <c r="O73" s="90"/>
    </row>
    <row r="74" spans="1:15" ht="31.5" customHeight="1">
      <c r="A74" s="88" t="s">
        <v>331</v>
      </c>
      <c r="B74" s="86" t="s">
        <v>325</v>
      </c>
      <c r="C74" s="47" t="s">
        <v>157</v>
      </c>
      <c r="D74" s="86" t="s">
        <v>342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86" t="s">
        <v>163</v>
      </c>
    </row>
    <row r="75" spans="1:15" ht="10.5" customHeight="1">
      <c r="A75" s="89"/>
      <c r="B75" s="90"/>
      <c r="C75" s="47" t="s">
        <v>158</v>
      </c>
      <c r="D75" s="90"/>
      <c r="E75" s="17">
        <f>SUM(F75:N75)</f>
        <v>4400</v>
      </c>
      <c r="F75" s="17"/>
      <c r="G75" s="17">
        <v>600</v>
      </c>
      <c r="H75" s="17">
        <v>600</v>
      </c>
      <c r="I75" s="17">
        <v>600</v>
      </c>
      <c r="J75" s="17">
        <v>600</v>
      </c>
      <c r="K75" s="17">
        <v>500</v>
      </c>
      <c r="L75" s="17">
        <v>500</v>
      </c>
      <c r="M75" s="17">
        <v>500</v>
      </c>
      <c r="N75" s="17">
        <v>500</v>
      </c>
      <c r="O75" s="90"/>
    </row>
    <row r="76" spans="1:15" ht="32.25" customHeight="1">
      <c r="A76" s="88" t="s">
        <v>332</v>
      </c>
      <c r="B76" s="82" t="s">
        <v>313</v>
      </c>
      <c r="C76" s="47" t="s">
        <v>157</v>
      </c>
      <c r="D76" s="86" t="s">
        <v>346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86" t="s">
        <v>163</v>
      </c>
    </row>
    <row r="77" spans="1:15" ht="10.5" customHeight="1">
      <c r="A77" s="89"/>
      <c r="B77" s="82"/>
      <c r="C77" s="47" t="s">
        <v>158</v>
      </c>
      <c r="D77" s="90"/>
      <c r="E77" s="17">
        <f>SUM(F77:N77)</f>
        <v>2400</v>
      </c>
      <c r="F77" s="17"/>
      <c r="G77" s="17"/>
      <c r="H77" s="17">
        <v>400</v>
      </c>
      <c r="I77" s="17">
        <v>400</v>
      </c>
      <c r="J77" s="17">
        <v>400</v>
      </c>
      <c r="K77" s="17">
        <v>400</v>
      </c>
      <c r="L77" s="17">
        <v>400</v>
      </c>
      <c r="M77" s="17">
        <v>400</v>
      </c>
      <c r="N77" s="17"/>
      <c r="O77" s="90"/>
    </row>
    <row r="78" spans="1:15" ht="33" customHeight="1">
      <c r="A78" s="88" t="s">
        <v>333</v>
      </c>
      <c r="B78" s="82" t="s">
        <v>326</v>
      </c>
      <c r="C78" s="47" t="s">
        <v>157</v>
      </c>
      <c r="D78" s="86" t="s">
        <v>342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86" t="s">
        <v>163</v>
      </c>
    </row>
    <row r="79" spans="1:15" ht="10.5" customHeight="1">
      <c r="A79" s="89"/>
      <c r="B79" s="82"/>
      <c r="C79" s="47" t="s">
        <v>158</v>
      </c>
      <c r="D79" s="90"/>
      <c r="E79" s="17">
        <f>SUM(F79:N79)</f>
        <v>1000</v>
      </c>
      <c r="F79" s="17"/>
      <c r="G79" s="17">
        <v>200</v>
      </c>
      <c r="H79" s="17">
        <v>200</v>
      </c>
      <c r="I79" s="17">
        <v>100</v>
      </c>
      <c r="J79" s="17">
        <v>100</v>
      </c>
      <c r="K79" s="17">
        <v>100</v>
      </c>
      <c r="L79" s="17">
        <v>100</v>
      </c>
      <c r="M79" s="17">
        <v>100</v>
      </c>
      <c r="N79" s="17">
        <v>100</v>
      </c>
      <c r="O79" s="90"/>
    </row>
    <row r="80" spans="1:15" ht="32.25" customHeight="1">
      <c r="A80" s="88" t="s">
        <v>334</v>
      </c>
      <c r="B80" s="82" t="s">
        <v>315</v>
      </c>
      <c r="C80" s="47" t="s">
        <v>157</v>
      </c>
      <c r="D80" s="86" t="s">
        <v>342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86" t="s">
        <v>163</v>
      </c>
    </row>
    <row r="81" spans="1:15" ht="10.5" customHeight="1">
      <c r="A81" s="89"/>
      <c r="B81" s="82"/>
      <c r="C81" s="47" t="s">
        <v>158</v>
      </c>
      <c r="D81" s="90"/>
      <c r="E81" s="17">
        <f>SUM(F81:N81)</f>
        <v>1000</v>
      </c>
      <c r="F81" s="17"/>
      <c r="G81" s="17">
        <v>200</v>
      </c>
      <c r="H81" s="17">
        <v>200</v>
      </c>
      <c r="I81" s="17">
        <v>100</v>
      </c>
      <c r="J81" s="17">
        <v>100</v>
      </c>
      <c r="K81" s="17">
        <v>100</v>
      </c>
      <c r="L81" s="17">
        <v>100</v>
      </c>
      <c r="M81" s="17">
        <v>100</v>
      </c>
      <c r="N81" s="17">
        <v>100</v>
      </c>
      <c r="O81" s="90"/>
    </row>
    <row r="82" spans="1:15" ht="33.75">
      <c r="A82" s="99" t="s">
        <v>177</v>
      </c>
      <c r="B82" s="99" t="s">
        <v>166</v>
      </c>
      <c r="C82" s="47" t="s">
        <v>157</v>
      </c>
      <c r="D82" s="86" t="s">
        <v>344</v>
      </c>
      <c r="E82" s="50">
        <f>SUM(E84,E86,E88,E90)</f>
        <v>3000</v>
      </c>
      <c r="F82" s="17"/>
      <c r="G82" s="50">
        <f>SUM(G84,G86,G88,G90)</f>
        <v>3000</v>
      </c>
      <c r="H82" s="17"/>
      <c r="I82" s="17"/>
      <c r="J82" s="17"/>
      <c r="K82" s="17"/>
      <c r="L82" s="17"/>
      <c r="M82" s="17"/>
      <c r="N82" s="17"/>
      <c r="O82" s="86" t="s">
        <v>219</v>
      </c>
    </row>
    <row r="83" spans="1:16" ht="12" customHeight="1">
      <c r="A83" s="87"/>
      <c r="B83" s="87"/>
      <c r="C83" s="47" t="s">
        <v>158</v>
      </c>
      <c r="D83" s="90"/>
      <c r="E83" s="50">
        <f>SUM(E85,E87,E89,E91)</f>
        <v>2580</v>
      </c>
      <c r="F83" s="50">
        <f aca="true" t="shared" si="3" ref="F83:N83">SUM(F85,F87,F89,F91)</f>
        <v>0</v>
      </c>
      <c r="G83" s="50">
        <f t="shared" si="3"/>
        <v>0</v>
      </c>
      <c r="H83" s="50">
        <f t="shared" si="3"/>
        <v>740</v>
      </c>
      <c r="I83" s="50">
        <f t="shared" si="3"/>
        <v>700</v>
      </c>
      <c r="J83" s="50">
        <f t="shared" si="3"/>
        <v>540</v>
      </c>
      <c r="K83" s="50">
        <f t="shared" si="3"/>
        <v>400</v>
      </c>
      <c r="L83" s="50">
        <f t="shared" si="3"/>
        <v>200</v>
      </c>
      <c r="M83" s="50">
        <f t="shared" si="3"/>
        <v>0</v>
      </c>
      <c r="N83" s="50">
        <f t="shared" si="3"/>
        <v>0</v>
      </c>
      <c r="O83" s="90"/>
      <c r="P83" s="11">
        <v>2580</v>
      </c>
    </row>
    <row r="84" spans="1:15" ht="32.25" customHeight="1">
      <c r="A84" s="86" t="s">
        <v>335</v>
      </c>
      <c r="B84" s="86" t="s">
        <v>306</v>
      </c>
      <c r="C84" s="47" t="s">
        <v>157</v>
      </c>
      <c r="D84" s="86" t="s">
        <v>349</v>
      </c>
      <c r="E84" s="17">
        <f aca="true" t="shared" si="4" ref="E84:E91">SUM(F84:N84)</f>
        <v>1000</v>
      </c>
      <c r="F84" s="17"/>
      <c r="G84" s="17">
        <v>1000</v>
      </c>
      <c r="H84" s="50"/>
      <c r="I84" s="17"/>
      <c r="J84" s="17"/>
      <c r="K84" s="17"/>
      <c r="L84" s="17"/>
      <c r="M84" s="17"/>
      <c r="N84" s="17"/>
      <c r="O84" s="86" t="s">
        <v>219</v>
      </c>
    </row>
    <row r="85" spans="1:15" ht="12" customHeight="1">
      <c r="A85" s="87"/>
      <c r="B85" s="90"/>
      <c r="C85" s="47" t="s">
        <v>158</v>
      </c>
      <c r="D85" s="90"/>
      <c r="E85" s="17">
        <f t="shared" si="4"/>
        <v>1000</v>
      </c>
      <c r="F85" s="17"/>
      <c r="G85" s="17">
        <v>0</v>
      </c>
      <c r="H85" s="17">
        <v>300</v>
      </c>
      <c r="I85" s="17">
        <v>300</v>
      </c>
      <c r="J85" s="17">
        <v>200</v>
      </c>
      <c r="K85" s="17">
        <v>200</v>
      </c>
      <c r="L85" s="17"/>
      <c r="M85" s="17"/>
      <c r="N85" s="17"/>
      <c r="O85" s="90"/>
    </row>
    <row r="86" spans="1:15" ht="31.5" customHeight="1">
      <c r="A86" s="86" t="s">
        <v>336</v>
      </c>
      <c r="B86" s="86" t="s">
        <v>316</v>
      </c>
      <c r="C86" s="47" t="s">
        <v>157</v>
      </c>
      <c r="D86" s="86" t="s">
        <v>348</v>
      </c>
      <c r="E86" s="17">
        <f t="shared" si="4"/>
        <v>700</v>
      </c>
      <c r="F86" s="17"/>
      <c r="G86" s="17">
        <v>700</v>
      </c>
      <c r="H86" s="17"/>
      <c r="I86" s="17"/>
      <c r="J86" s="17"/>
      <c r="K86" s="17"/>
      <c r="L86" s="17"/>
      <c r="M86" s="17"/>
      <c r="N86" s="17"/>
      <c r="O86" s="86" t="s">
        <v>219</v>
      </c>
    </row>
    <row r="87" spans="1:15" ht="12" customHeight="1">
      <c r="A87" s="87"/>
      <c r="B87" s="90"/>
      <c r="C87" s="47" t="s">
        <v>158</v>
      </c>
      <c r="D87" s="90"/>
      <c r="E87" s="17">
        <f t="shared" si="4"/>
        <v>540</v>
      </c>
      <c r="F87" s="17"/>
      <c r="G87" s="17"/>
      <c r="H87" s="17">
        <v>200</v>
      </c>
      <c r="I87" s="17">
        <v>200</v>
      </c>
      <c r="J87" s="17">
        <v>140</v>
      </c>
      <c r="K87" s="17"/>
      <c r="L87" s="17"/>
      <c r="M87" s="17"/>
      <c r="N87" s="17"/>
      <c r="O87" s="90"/>
    </row>
    <row r="88" spans="1:15" ht="33" customHeight="1">
      <c r="A88" s="86" t="s">
        <v>337</v>
      </c>
      <c r="B88" s="82" t="s">
        <v>326</v>
      </c>
      <c r="C88" s="47" t="s">
        <v>157</v>
      </c>
      <c r="D88" s="86" t="s">
        <v>344</v>
      </c>
      <c r="E88" s="17">
        <f t="shared" si="4"/>
        <v>800</v>
      </c>
      <c r="F88" s="17"/>
      <c r="G88" s="17">
        <v>800</v>
      </c>
      <c r="H88" s="17"/>
      <c r="I88" s="17"/>
      <c r="J88" s="17"/>
      <c r="K88" s="17"/>
      <c r="L88" s="17"/>
      <c r="M88" s="17"/>
      <c r="N88" s="17"/>
      <c r="O88" s="86" t="s">
        <v>219</v>
      </c>
    </row>
    <row r="89" spans="1:15" ht="12" customHeight="1">
      <c r="A89" s="87"/>
      <c r="B89" s="82"/>
      <c r="C89" s="47" t="s">
        <v>158</v>
      </c>
      <c r="D89" s="90"/>
      <c r="E89" s="17">
        <f t="shared" si="4"/>
        <v>540</v>
      </c>
      <c r="F89" s="17"/>
      <c r="G89" s="17"/>
      <c r="H89" s="17">
        <v>140</v>
      </c>
      <c r="I89" s="17">
        <v>100</v>
      </c>
      <c r="J89" s="17">
        <v>100</v>
      </c>
      <c r="K89" s="17">
        <v>100</v>
      </c>
      <c r="L89" s="17">
        <v>100</v>
      </c>
      <c r="M89" s="17"/>
      <c r="N89" s="17"/>
      <c r="O89" s="90"/>
    </row>
    <row r="90" spans="1:15" ht="31.5" customHeight="1">
      <c r="A90" s="86" t="s">
        <v>338</v>
      </c>
      <c r="B90" s="82" t="s">
        <v>315</v>
      </c>
      <c r="C90" s="47" t="s">
        <v>157</v>
      </c>
      <c r="D90" s="86" t="s">
        <v>344</v>
      </c>
      <c r="E90" s="17">
        <f t="shared" si="4"/>
        <v>500</v>
      </c>
      <c r="F90" s="17"/>
      <c r="G90" s="17">
        <v>500</v>
      </c>
      <c r="H90" s="17"/>
      <c r="I90" s="17"/>
      <c r="J90" s="17"/>
      <c r="K90" s="17"/>
      <c r="L90" s="17"/>
      <c r="M90" s="17"/>
      <c r="N90" s="17"/>
      <c r="O90" s="86" t="s">
        <v>219</v>
      </c>
    </row>
    <row r="91" spans="1:15" ht="12" customHeight="1">
      <c r="A91" s="87"/>
      <c r="B91" s="82"/>
      <c r="C91" s="47" t="s">
        <v>158</v>
      </c>
      <c r="D91" s="90"/>
      <c r="E91" s="17">
        <f t="shared" si="4"/>
        <v>500</v>
      </c>
      <c r="F91" s="17"/>
      <c r="G91" s="17"/>
      <c r="H91" s="17">
        <v>100</v>
      </c>
      <c r="I91" s="17">
        <v>100</v>
      </c>
      <c r="J91" s="17">
        <v>100</v>
      </c>
      <c r="K91" s="17">
        <v>100</v>
      </c>
      <c r="L91" s="17">
        <v>100</v>
      </c>
      <c r="M91" s="17"/>
      <c r="N91" s="17"/>
      <c r="O91" s="90"/>
    </row>
    <row r="92" spans="1:15" ht="11.25" customHeight="1">
      <c r="A92" s="46"/>
      <c r="B92" s="91" t="s">
        <v>178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3"/>
    </row>
    <row r="93" spans="1:15" ht="33.75">
      <c r="A93" s="86"/>
      <c r="B93" s="86"/>
      <c r="C93" s="47" t="s">
        <v>157</v>
      </c>
      <c r="D93" s="86"/>
      <c r="E93" s="50">
        <f>SUM(E34,E66,E50,E82)</f>
        <v>3000</v>
      </c>
      <c r="F93" s="50">
        <f>SUM(F34,F66,F50,F82)</f>
        <v>0</v>
      </c>
      <c r="G93" s="50">
        <f>SUM(G34,G66,G50,G82)</f>
        <v>3000</v>
      </c>
      <c r="H93" s="50">
        <f aca="true" t="shared" si="5" ref="H93:N93">SUM(H34,H66,H50,H82)</f>
        <v>0</v>
      </c>
      <c r="I93" s="50">
        <f t="shared" si="5"/>
        <v>0</v>
      </c>
      <c r="J93" s="50">
        <f t="shared" si="5"/>
        <v>0</v>
      </c>
      <c r="K93" s="50">
        <f t="shared" si="5"/>
        <v>0</v>
      </c>
      <c r="L93" s="50">
        <f t="shared" si="5"/>
        <v>0</v>
      </c>
      <c r="M93" s="50">
        <f t="shared" si="5"/>
        <v>0</v>
      </c>
      <c r="N93" s="50">
        <f t="shared" si="5"/>
        <v>0</v>
      </c>
      <c r="O93" s="2"/>
    </row>
    <row r="94" spans="1:16" ht="11.25" customHeight="1">
      <c r="A94" s="90"/>
      <c r="B94" s="90"/>
      <c r="C94" s="47" t="s">
        <v>158</v>
      </c>
      <c r="D94" s="90"/>
      <c r="E94" s="50">
        <f aca="true" t="shared" si="6" ref="E94:N94">SUM(E83,E67,E51,E35)</f>
        <v>86000</v>
      </c>
      <c r="F94" s="50">
        <f t="shared" si="6"/>
        <v>0</v>
      </c>
      <c r="G94" s="50">
        <f t="shared" si="6"/>
        <v>9040</v>
      </c>
      <c r="H94" s="50">
        <f t="shared" si="6"/>
        <v>13640</v>
      </c>
      <c r="I94" s="50">
        <f t="shared" si="6"/>
        <v>16780</v>
      </c>
      <c r="J94" s="50">
        <f t="shared" si="6"/>
        <v>11940</v>
      </c>
      <c r="K94" s="50">
        <f t="shared" si="6"/>
        <v>13100</v>
      </c>
      <c r="L94" s="50">
        <f t="shared" si="6"/>
        <v>8400</v>
      </c>
      <c r="M94" s="50">
        <f t="shared" si="6"/>
        <v>7900</v>
      </c>
      <c r="N94" s="50">
        <f t="shared" si="6"/>
        <v>5200</v>
      </c>
      <c r="O94" s="17"/>
      <c r="P94" s="58"/>
    </row>
    <row r="95" spans="1:15" ht="12.75">
      <c r="A95" s="2"/>
      <c r="B95" s="91" t="s">
        <v>179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3"/>
    </row>
    <row r="96" spans="1:15" ht="33.75">
      <c r="A96" s="86"/>
      <c r="B96" s="24"/>
      <c r="C96" s="47" t="s">
        <v>157</v>
      </c>
      <c r="D96" s="86"/>
      <c r="E96" s="50">
        <f aca="true" t="shared" si="7" ref="E96:N97">SUM(E93,E31,E19)</f>
        <v>3409</v>
      </c>
      <c r="F96" s="50">
        <f t="shared" si="7"/>
        <v>219</v>
      </c>
      <c r="G96" s="50">
        <f t="shared" si="7"/>
        <v>3190</v>
      </c>
      <c r="H96" s="50">
        <f t="shared" si="7"/>
        <v>0</v>
      </c>
      <c r="I96" s="50">
        <f t="shared" si="7"/>
        <v>0</v>
      </c>
      <c r="J96" s="50">
        <f t="shared" si="7"/>
        <v>0</v>
      </c>
      <c r="K96" s="50">
        <f t="shared" si="7"/>
        <v>0</v>
      </c>
      <c r="L96" s="50">
        <f t="shared" si="7"/>
        <v>0</v>
      </c>
      <c r="M96" s="50">
        <f t="shared" si="7"/>
        <v>0</v>
      </c>
      <c r="N96" s="50">
        <f t="shared" si="7"/>
        <v>0</v>
      </c>
      <c r="O96" s="2"/>
    </row>
    <row r="97" spans="1:16" ht="12" customHeight="1">
      <c r="A97" s="90"/>
      <c r="B97" s="24"/>
      <c r="C97" s="47" t="s">
        <v>158</v>
      </c>
      <c r="D97" s="90"/>
      <c r="E97" s="50">
        <f t="shared" si="7"/>
        <v>99840.3</v>
      </c>
      <c r="F97" s="50">
        <f t="shared" si="7"/>
        <v>3513</v>
      </c>
      <c r="G97" s="50">
        <f t="shared" si="7"/>
        <v>19367.3</v>
      </c>
      <c r="H97" s="50">
        <f t="shared" si="7"/>
        <v>13640</v>
      </c>
      <c r="I97" s="50">
        <f t="shared" si="7"/>
        <v>16780</v>
      </c>
      <c r="J97" s="50">
        <f t="shared" si="7"/>
        <v>11940</v>
      </c>
      <c r="K97" s="50">
        <f t="shared" si="7"/>
        <v>13100</v>
      </c>
      <c r="L97" s="50">
        <f t="shared" si="7"/>
        <v>8400</v>
      </c>
      <c r="M97" s="50">
        <f t="shared" si="7"/>
        <v>7900</v>
      </c>
      <c r="N97" s="50">
        <f t="shared" si="7"/>
        <v>5200</v>
      </c>
      <c r="O97" s="2"/>
      <c r="P97" s="58"/>
    </row>
    <row r="98" spans="1:16" ht="12" customHeight="1">
      <c r="A98" s="2"/>
      <c r="B98" s="24"/>
      <c r="C98" s="47" t="s">
        <v>351</v>
      </c>
      <c r="D98" s="2"/>
      <c r="E98" s="50">
        <f>SUM(E96:E97)</f>
        <v>103249.3</v>
      </c>
      <c r="F98" s="50">
        <f aca="true" t="shared" si="8" ref="F98:N98">SUM(F96:F97)</f>
        <v>3732</v>
      </c>
      <c r="G98" s="50">
        <f t="shared" si="8"/>
        <v>22557.3</v>
      </c>
      <c r="H98" s="50">
        <f t="shared" si="8"/>
        <v>13640</v>
      </c>
      <c r="I98" s="50">
        <f t="shared" si="8"/>
        <v>16780</v>
      </c>
      <c r="J98" s="50">
        <f t="shared" si="8"/>
        <v>11940</v>
      </c>
      <c r="K98" s="50">
        <f t="shared" si="8"/>
        <v>13100</v>
      </c>
      <c r="L98" s="50">
        <f t="shared" si="8"/>
        <v>8400</v>
      </c>
      <c r="M98" s="50">
        <f t="shared" si="8"/>
        <v>7900</v>
      </c>
      <c r="N98" s="50">
        <f t="shared" si="8"/>
        <v>5200</v>
      </c>
      <c r="O98" s="23"/>
      <c r="P98" s="58"/>
    </row>
    <row r="99" spans="1:16" ht="12" customHeight="1">
      <c r="A99" s="44"/>
      <c r="B99" s="52"/>
      <c r="C99" s="53"/>
      <c r="D99" s="4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44"/>
      <c r="P99" s="58"/>
    </row>
    <row r="100" spans="6:7" ht="12.75">
      <c r="F100" s="62"/>
      <c r="G100" s="11"/>
    </row>
    <row r="101" spans="1:15" ht="12.75">
      <c r="A101" s="80" t="s">
        <v>180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</row>
    <row r="103" spans="6:14" ht="12.75">
      <c r="F103" s="15">
        <v>3513</v>
      </c>
      <c r="G103" s="15">
        <v>19367.3</v>
      </c>
      <c r="H103" s="15">
        <v>13640</v>
      </c>
      <c r="I103" s="15">
        <v>190</v>
      </c>
      <c r="J103" s="15">
        <v>190</v>
      </c>
      <c r="K103" s="15">
        <v>13100</v>
      </c>
      <c r="L103" s="15">
        <v>8400</v>
      </c>
      <c r="M103" s="15">
        <v>7900</v>
      </c>
      <c r="N103" s="15">
        <v>5200</v>
      </c>
    </row>
    <row r="104" spans="6:14" ht="12.75">
      <c r="F104" s="11"/>
      <c r="G104" s="11"/>
      <c r="H104" s="11"/>
      <c r="I104" s="11"/>
      <c r="J104" s="11"/>
      <c r="K104" s="11"/>
      <c r="L104" s="11"/>
      <c r="M104" s="11"/>
      <c r="N104" s="11"/>
    </row>
  </sheetData>
  <mergeCells count="175">
    <mergeCell ref="O90:O91"/>
    <mergeCell ref="O78:O79"/>
    <mergeCell ref="O84:O85"/>
    <mergeCell ref="O86:O87"/>
    <mergeCell ref="O88:O89"/>
    <mergeCell ref="B88:B89"/>
    <mergeCell ref="D88:D89"/>
    <mergeCell ref="B90:B91"/>
    <mergeCell ref="D90:D91"/>
    <mergeCell ref="B84:B85"/>
    <mergeCell ref="D84:D85"/>
    <mergeCell ref="B86:B87"/>
    <mergeCell ref="D86:D87"/>
    <mergeCell ref="O74:O75"/>
    <mergeCell ref="O76:O77"/>
    <mergeCell ref="O80:O81"/>
    <mergeCell ref="B46:B47"/>
    <mergeCell ref="D46:D47"/>
    <mergeCell ref="O46:O47"/>
    <mergeCell ref="B62:B63"/>
    <mergeCell ref="D62:D63"/>
    <mergeCell ref="O62:O63"/>
    <mergeCell ref="B78:B79"/>
    <mergeCell ref="B80:B81"/>
    <mergeCell ref="D68:D69"/>
    <mergeCell ref="D70:D71"/>
    <mergeCell ref="D72:D73"/>
    <mergeCell ref="D74:D75"/>
    <mergeCell ref="D76:D77"/>
    <mergeCell ref="D80:D81"/>
    <mergeCell ref="B68:B69"/>
    <mergeCell ref="B70:B71"/>
    <mergeCell ref="D78:D79"/>
    <mergeCell ref="B74:B75"/>
    <mergeCell ref="D60:D61"/>
    <mergeCell ref="D64:D65"/>
    <mergeCell ref="B76:B77"/>
    <mergeCell ref="O54:O55"/>
    <mergeCell ref="O56:O57"/>
    <mergeCell ref="O58:O59"/>
    <mergeCell ref="B72:B73"/>
    <mergeCell ref="O68:O69"/>
    <mergeCell ref="O70:O71"/>
    <mergeCell ref="O72:O73"/>
    <mergeCell ref="D52:D53"/>
    <mergeCell ref="D54:D55"/>
    <mergeCell ref="D56:D57"/>
    <mergeCell ref="D58:D59"/>
    <mergeCell ref="A60:A61"/>
    <mergeCell ref="B60:B61"/>
    <mergeCell ref="A64:A65"/>
    <mergeCell ref="B64:B65"/>
    <mergeCell ref="A62:A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D48:D49"/>
    <mergeCell ref="A42:A43"/>
    <mergeCell ref="B42:B43"/>
    <mergeCell ref="D42:D43"/>
    <mergeCell ref="B44:B45"/>
    <mergeCell ref="A44:A45"/>
    <mergeCell ref="D44:D45"/>
    <mergeCell ref="A3:O3"/>
    <mergeCell ref="A4:O4"/>
    <mergeCell ref="B95:O95"/>
    <mergeCell ref="A34:A35"/>
    <mergeCell ref="B36:B37"/>
    <mergeCell ref="A36:A37"/>
    <mergeCell ref="A38:A39"/>
    <mergeCell ref="B38:B39"/>
    <mergeCell ref="D36:D37"/>
    <mergeCell ref="A96:A97"/>
    <mergeCell ref="D96:D97"/>
    <mergeCell ref="A82:A83"/>
    <mergeCell ref="O50:O51"/>
    <mergeCell ref="B66:B67"/>
    <mergeCell ref="A66:A67"/>
    <mergeCell ref="D66:D67"/>
    <mergeCell ref="A50:A51"/>
    <mergeCell ref="B50:B51"/>
    <mergeCell ref="D50:D51"/>
    <mergeCell ref="A101:O101"/>
    <mergeCell ref="B92:O92"/>
    <mergeCell ref="A30:A32"/>
    <mergeCell ref="B93:B94"/>
    <mergeCell ref="A93:A94"/>
    <mergeCell ref="D93:D94"/>
    <mergeCell ref="B82:B83"/>
    <mergeCell ref="D82:D83"/>
    <mergeCell ref="O82:O83"/>
    <mergeCell ref="A40:A41"/>
    <mergeCell ref="D40:D41"/>
    <mergeCell ref="B34:B35"/>
    <mergeCell ref="D34:D35"/>
    <mergeCell ref="O34:O35"/>
    <mergeCell ref="B40:B41"/>
    <mergeCell ref="D38:D39"/>
    <mergeCell ref="O66:O67"/>
    <mergeCell ref="O36:O37"/>
    <mergeCell ref="O38:O39"/>
    <mergeCell ref="O40:O41"/>
    <mergeCell ref="O42:O43"/>
    <mergeCell ref="O44:O45"/>
    <mergeCell ref="O48:O49"/>
    <mergeCell ref="O60:O61"/>
    <mergeCell ref="O64:O65"/>
    <mergeCell ref="O52:O53"/>
    <mergeCell ref="A28:A29"/>
    <mergeCell ref="B31:B32"/>
    <mergeCell ref="D31:D32"/>
    <mergeCell ref="B33:O33"/>
    <mergeCell ref="B28:B29"/>
    <mergeCell ref="D28:D29"/>
    <mergeCell ref="O28:O29"/>
    <mergeCell ref="B30:O30"/>
    <mergeCell ref="B26:B27"/>
    <mergeCell ref="D26:D27"/>
    <mergeCell ref="O26:O27"/>
    <mergeCell ref="A26:A27"/>
    <mergeCell ref="O22:O23"/>
    <mergeCell ref="A22:A23"/>
    <mergeCell ref="B24:B25"/>
    <mergeCell ref="D24:D25"/>
    <mergeCell ref="A24:A25"/>
    <mergeCell ref="O24:O25"/>
    <mergeCell ref="B22:B23"/>
    <mergeCell ref="D22:D23"/>
    <mergeCell ref="O16:O17"/>
    <mergeCell ref="O14:O15"/>
    <mergeCell ref="B19:B20"/>
    <mergeCell ref="D19:D20"/>
    <mergeCell ref="B18:O18"/>
    <mergeCell ref="B14:B15"/>
    <mergeCell ref="D14:D15"/>
    <mergeCell ref="A16:A17"/>
    <mergeCell ref="B16:B17"/>
    <mergeCell ref="D16:D17"/>
    <mergeCell ref="D12:D13"/>
    <mergeCell ref="O10:O11"/>
    <mergeCell ref="O12:O13"/>
    <mergeCell ref="B12:B13"/>
    <mergeCell ref="D10:D11"/>
    <mergeCell ref="E6:E7"/>
    <mergeCell ref="F6:N6"/>
    <mergeCell ref="A10:A11"/>
    <mergeCell ref="C6:C7"/>
    <mergeCell ref="D6:D7"/>
    <mergeCell ref="O6:O7"/>
    <mergeCell ref="B9:O9"/>
    <mergeCell ref="A72:A73"/>
    <mergeCell ref="A74:A75"/>
    <mergeCell ref="A6:A7"/>
    <mergeCell ref="B6:B7"/>
    <mergeCell ref="B10:B11"/>
    <mergeCell ref="A12:A13"/>
    <mergeCell ref="A14:A15"/>
    <mergeCell ref="B21:O21"/>
    <mergeCell ref="M2:O2"/>
    <mergeCell ref="A86:A87"/>
    <mergeCell ref="A88:A89"/>
    <mergeCell ref="A90:A91"/>
    <mergeCell ref="A76:A77"/>
    <mergeCell ref="A78:A79"/>
    <mergeCell ref="A80:A81"/>
    <mergeCell ref="A84:A85"/>
    <mergeCell ref="A68:A69"/>
    <mergeCell ref="A70:A71"/>
  </mergeCells>
  <printOptions/>
  <pageMargins left="0.7874015748031497" right="0.14" top="0.16" bottom="0.1968503937007874" header="0.15" footer="0.18"/>
  <pageSetup horizontalDpi="600" verticalDpi="600" orientation="landscape" paperSize="9" scale="87" r:id="rId1"/>
  <rowBreaks count="1" manualBreakCount="1">
    <brk id="32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view="pageBreakPreview" zoomScale="75" zoomScaleNormal="87" zoomScaleSheetLayoutView="75" workbookViewId="0" topLeftCell="A1">
      <selection activeCell="M2" sqref="M2:Q2"/>
    </sheetView>
  </sheetViews>
  <sheetFormatPr defaultColWidth="9.00390625" defaultRowHeight="12.75"/>
  <cols>
    <col min="1" max="1" width="4.00390625" style="12" customWidth="1"/>
    <col min="2" max="2" width="5.25390625" style="12" customWidth="1"/>
    <col min="3" max="3" width="18.875" style="12" customWidth="1"/>
    <col min="4" max="4" width="10.25390625" style="12" customWidth="1"/>
    <col min="5" max="5" width="7.875" style="12" customWidth="1"/>
    <col min="6" max="6" width="21.875" style="12" customWidth="1"/>
    <col min="7" max="7" width="6.625" style="12" customWidth="1"/>
    <col min="8" max="8" width="10.25390625" style="12" customWidth="1"/>
    <col min="9" max="9" width="9.875" style="12" customWidth="1"/>
    <col min="10" max="11" width="10.00390625" style="12" customWidth="1"/>
    <col min="12" max="12" width="10.75390625" style="12" customWidth="1"/>
    <col min="13" max="13" width="9.875" style="12" customWidth="1"/>
    <col min="14" max="14" width="10.125" style="12" customWidth="1"/>
    <col min="15" max="15" width="11.375" style="12" customWidth="1"/>
    <col min="16" max="16" width="11.75390625" style="12" customWidth="1"/>
    <col min="17" max="17" width="11.00390625" style="12" customWidth="1"/>
    <col min="18" max="18" width="9.125" style="11" customWidth="1"/>
    <col min="19" max="19" width="9.25390625" style="11" bestFit="1" customWidth="1"/>
    <col min="20" max="21" width="9.125" style="11" customWidth="1"/>
    <col min="22" max="22" width="12.00390625" style="11" bestFit="1" customWidth="1"/>
    <col min="23" max="23" width="13.625" style="11" bestFit="1" customWidth="1"/>
    <col min="24" max="28" width="9.125" style="11" customWidth="1"/>
    <col min="29" max="16384" width="9.125" style="12" customWidth="1"/>
  </cols>
  <sheetData>
    <row r="1" spans="13:14" ht="12.75">
      <c r="M1" s="64" t="s">
        <v>181</v>
      </c>
      <c r="N1" s="63"/>
    </row>
    <row r="2" spans="10:17" ht="109.5" customHeight="1">
      <c r="J2" s="21"/>
      <c r="M2" s="102" t="s">
        <v>26</v>
      </c>
      <c r="N2" s="102"/>
      <c r="O2" s="102"/>
      <c r="P2" s="102"/>
      <c r="Q2" s="102"/>
    </row>
    <row r="3" spans="3:12" ht="12.75">
      <c r="C3" s="65" t="s">
        <v>206</v>
      </c>
      <c r="D3" s="22"/>
      <c r="E3" s="22"/>
      <c r="F3" s="22"/>
      <c r="G3" s="22"/>
      <c r="H3" s="22"/>
      <c r="I3" s="22"/>
      <c r="J3" s="22"/>
      <c r="K3" s="22"/>
      <c r="L3" s="22"/>
    </row>
    <row r="4" spans="2:17" ht="12.75">
      <c r="B4" s="103" t="s">
        <v>43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6" spans="1:17" ht="61.5" customHeight="1">
      <c r="A6" s="100" t="s">
        <v>148</v>
      </c>
      <c r="B6" s="86" t="s">
        <v>47</v>
      </c>
      <c r="C6" s="86" t="s">
        <v>183</v>
      </c>
      <c r="D6" s="94" t="s">
        <v>207</v>
      </c>
      <c r="E6" s="96"/>
      <c r="F6" s="86" t="s">
        <v>186</v>
      </c>
      <c r="G6" s="86" t="s">
        <v>187</v>
      </c>
      <c r="H6" s="86" t="s">
        <v>188</v>
      </c>
      <c r="I6" s="104" t="s">
        <v>189</v>
      </c>
      <c r="J6" s="104"/>
      <c r="K6" s="104"/>
      <c r="L6" s="104"/>
      <c r="M6" s="104"/>
      <c r="N6" s="104"/>
      <c r="O6" s="104"/>
      <c r="P6" s="104"/>
      <c r="Q6" s="104"/>
    </row>
    <row r="7" spans="1:17" ht="71.25" customHeight="1">
      <c r="A7" s="101"/>
      <c r="B7" s="90"/>
      <c r="C7" s="90"/>
      <c r="D7" s="2" t="s">
        <v>184</v>
      </c>
      <c r="E7" s="2" t="s">
        <v>185</v>
      </c>
      <c r="F7" s="90"/>
      <c r="G7" s="90"/>
      <c r="H7" s="90"/>
      <c r="I7" s="25">
        <v>2012</v>
      </c>
      <c r="J7" s="26">
        <v>2013</v>
      </c>
      <c r="K7" s="25">
        <v>2014</v>
      </c>
      <c r="L7" s="25">
        <v>2015</v>
      </c>
      <c r="M7" s="1">
        <v>2016</v>
      </c>
      <c r="N7" s="1">
        <v>2017</v>
      </c>
      <c r="O7" s="1">
        <v>2018</v>
      </c>
      <c r="P7" s="1">
        <v>2019</v>
      </c>
      <c r="Q7" s="1">
        <v>2020</v>
      </c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8" ht="22.5">
      <c r="A9" s="16">
        <v>1</v>
      </c>
      <c r="B9" s="2">
        <v>36</v>
      </c>
      <c r="C9" s="16"/>
      <c r="D9" s="2"/>
      <c r="E9" s="2"/>
      <c r="F9" s="27" t="s">
        <v>238</v>
      </c>
      <c r="G9" s="2" t="s">
        <v>239</v>
      </c>
      <c r="H9" s="2">
        <v>170</v>
      </c>
      <c r="I9" s="2">
        <v>170</v>
      </c>
      <c r="J9" s="2">
        <v>170</v>
      </c>
      <c r="K9" s="2">
        <v>170</v>
      </c>
      <c r="L9" s="2">
        <v>170</v>
      </c>
      <c r="M9" s="2">
        <v>170</v>
      </c>
      <c r="N9" s="2">
        <v>170</v>
      </c>
      <c r="O9" s="2">
        <v>170</v>
      </c>
      <c r="P9" s="2">
        <v>170</v>
      </c>
      <c r="Q9" s="2">
        <v>170</v>
      </c>
      <c r="R9" s="11">
        <v>1</v>
      </c>
    </row>
    <row r="10" spans="1:17" ht="22.5">
      <c r="A10" s="16">
        <v>2</v>
      </c>
      <c r="B10" s="2"/>
      <c r="C10" s="16"/>
      <c r="D10" s="2"/>
      <c r="E10" s="2"/>
      <c r="F10" s="27" t="s">
        <v>129</v>
      </c>
      <c r="G10" s="2" t="s">
        <v>130</v>
      </c>
      <c r="H10" s="17">
        <f>H9*336619/184</f>
        <v>311006.6847826087</v>
      </c>
      <c r="I10" s="17">
        <f aca="true" t="shared" si="0" ref="I10:Q10">I9*336619/184</f>
        <v>311006.6847826087</v>
      </c>
      <c r="J10" s="17">
        <f t="shared" si="0"/>
        <v>311006.6847826087</v>
      </c>
      <c r="K10" s="17">
        <f t="shared" si="0"/>
        <v>311006.6847826087</v>
      </c>
      <c r="L10" s="17">
        <f t="shared" si="0"/>
        <v>311006.6847826087</v>
      </c>
      <c r="M10" s="17">
        <f t="shared" si="0"/>
        <v>311006.6847826087</v>
      </c>
      <c r="N10" s="17">
        <f t="shared" si="0"/>
        <v>311006.6847826087</v>
      </c>
      <c r="O10" s="17">
        <f t="shared" si="0"/>
        <v>311006.6847826087</v>
      </c>
      <c r="P10" s="17">
        <f t="shared" si="0"/>
        <v>311006.6847826087</v>
      </c>
      <c r="Q10" s="17">
        <f t="shared" si="0"/>
        <v>311006.6847826087</v>
      </c>
    </row>
    <row r="11" spans="1:17" ht="33.75">
      <c r="A11" s="16">
        <v>3</v>
      </c>
      <c r="B11" s="2"/>
      <c r="C11" s="16"/>
      <c r="D11" s="2"/>
      <c r="E11" s="2"/>
      <c r="F11" s="27" t="s">
        <v>131</v>
      </c>
      <c r="G11" s="2" t="s">
        <v>264</v>
      </c>
      <c r="H11" s="28">
        <f>H9*9500/184</f>
        <v>8777.173913043478</v>
      </c>
      <c r="I11" s="28">
        <f aca="true" t="shared" si="1" ref="I11:Q11">I9*9500/184</f>
        <v>8777.173913043478</v>
      </c>
      <c r="J11" s="28">
        <f t="shared" si="1"/>
        <v>8777.173913043478</v>
      </c>
      <c r="K11" s="28">
        <f t="shared" si="1"/>
        <v>8777.173913043478</v>
      </c>
      <c r="L11" s="28">
        <f t="shared" si="1"/>
        <v>8777.173913043478</v>
      </c>
      <c r="M11" s="28">
        <f t="shared" si="1"/>
        <v>8777.173913043478</v>
      </c>
      <c r="N11" s="28">
        <f t="shared" si="1"/>
        <v>8777.173913043478</v>
      </c>
      <c r="O11" s="28">
        <f t="shared" si="1"/>
        <v>8777.173913043478</v>
      </c>
      <c r="P11" s="28">
        <f t="shared" si="1"/>
        <v>8777.173913043478</v>
      </c>
      <c r="Q11" s="28">
        <f t="shared" si="1"/>
        <v>8777.173913043478</v>
      </c>
    </row>
    <row r="12" spans="1:19" ht="59.25" customHeight="1">
      <c r="A12" s="16">
        <v>4</v>
      </c>
      <c r="B12" s="2">
        <v>37</v>
      </c>
      <c r="C12" s="27"/>
      <c r="D12" s="29"/>
      <c r="E12" s="30"/>
      <c r="F12" s="29" t="s">
        <v>240</v>
      </c>
      <c r="G12" s="13" t="s">
        <v>239</v>
      </c>
      <c r="H12" s="13">
        <v>0</v>
      </c>
      <c r="I12" s="2">
        <v>170</v>
      </c>
      <c r="J12" s="2">
        <v>170</v>
      </c>
      <c r="K12" s="2">
        <v>170</v>
      </c>
      <c r="L12" s="2">
        <v>170</v>
      </c>
      <c r="M12" s="2">
        <v>170</v>
      </c>
      <c r="N12" s="2">
        <v>170</v>
      </c>
      <c r="O12" s="2">
        <v>170</v>
      </c>
      <c r="P12" s="2">
        <v>170</v>
      </c>
      <c r="Q12" s="2">
        <v>170</v>
      </c>
      <c r="R12" s="11">
        <v>3</v>
      </c>
      <c r="S12" s="11">
        <f>43/184</f>
        <v>0.23369565217391305</v>
      </c>
    </row>
    <row r="13" spans="1:18" ht="56.25" customHeight="1">
      <c r="A13" s="16">
        <v>5</v>
      </c>
      <c r="B13" s="2"/>
      <c r="C13" s="27" t="s">
        <v>208</v>
      </c>
      <c r="D13" s="29">
        <v>219</v>
      </c>
      <c r="E13" s="30">
        <v>3513</v>
      </c>
      <c r="F13" s="29" t="s">
        <v>190</v>
      </c>
      <c r="G13" s="13" t="s">
        <v>191</v>
      </c>
      <c r="H13" s="13">
        <v>0</v>
      </c>
      <c r="I13" s="13">
        <v>100</v>
      </c>
      <c r="J13" s="13">
        <v>100</v>
      </c>
      <c r="K13" s="13">
        <v>100</v>
      </c>
      <c r="L13" s="13">
        <v>100</v>
      </c>
      <c r="M13" s="13">
        <v>100</v>
      </c>
      <c r="N13" s="13">
        <v>100</v>
      </c>
      <c r="O13" s="13">
        <v>100</v>
      </c>
      <c r="P13" s="13">
        <v>100</v>
      </c>
      <c r="Q13" s="13">
        <v>100</v>
      </c>
      <c r="R13" s="11">
        <v>2</v>
      </c>
    </row>
    <row r="14" spans="1:27" ht="69" customHeight="1">
      <c r="A14" s="16">
        <v>6</v>
      </c>
      <c r="B14" s="2" t="s">
        <v>298</v>
      </c>
      <c r="C14" s="27"/>
      <c r="D14" s="29"/>
      <c r="E14" s="30"/>
      <c r="F14" s="29" t="s">
        <v>299</v>
      </c>
      <c r="G14" s="13" t="s">
        <v>191</v>
      </c>
      <c r="H14" s="13">
        <f>H12/H9*100</f>
        <v>0</v>
      </c>
      <c r="I14" s="13">
        <f aca="true" t="shared" si="2" ref="I14:Q14">I12/I9*100</f>
        <v>100</v>
      </c>
      <c r="J14" s="13">
        <f t="shared" si="2"/>
        <v>100</v>
      </c>
      <c r="K14" s="13">
        <f t="shared" si="2"/>
        <v>100</v>
      </c>
      <c r="L14" s="13">
        <f t="shared" si="2"/>
        <v>100</v>
      </c>
      <c r="M14" s="13">
        <f t="shared" si="2"/>
        <v>100</v>
      </c>
      <c r="N14" s="13">
        <f t="shared" si="2"/>
        <v>100</v>
      </c>
      <c r="O14" s="13">
        <f t="shared" si="2"/>
        <v>100</v>
      </c>
      <c r="P14" s="13">
        <f t="shared" si="2"/>
        <v>100</v>
      </c>
      <c r="Q14" s="13">
        <f t="shared" si="2"/>
        <v>100</v>
      </c>
      <c r="U14" s="11" t="s">
        <v>139</v>
      </c>
      <c r="V14" s="11" t="s">
        <v>138</v>
      </c>
      <c r="W14" s="11" t="s">
        <v>242</v>
      </c>
      <c r="X14" s="11" t="s">
        <v>243</v>
      </c>
      <c r="Y14" s="11" t="s">
        <v>244</v>
      </c>
      <c r="Z14" s="11" t="s">
        <v>245</v>
      </c>
      <c r="AA14" s="11" t="s">
        <v>250</v>
      </c>
    </row>
    <row r="15" spans="1:27" ht="65.25" customHeight="1">
      <c r="A15" s="16">
        <v>7</v>
      </c>
      <c r="B15" s="2"/>
      <c r="C15" s="27" t="s">
        <v>192</v>
      </c>
      <c r="D15" s="29">
        <v>190</v>
      </c>
      <c r="E15" s="17">
        <v>10327.3</v>
      </c>
      <c r="F15" s="29" t="s">
        <v>209</v>
      </c>
      <c r="G15" s="13" t="s">
        <v>191</v>
      </c>
      <c r="H15" s="17">
        <v>34.45</v>
      </c>
      <c r="I15" s="17">
        <v>34.45</v>
      </c>
      <c r="J15" s="14">
        <v>65.55</v>
      </c>
      <c r="K15" s="13">
        <v>100</v>
      </c>
      <c r="L15" s="13">
        <v>100</v>
      </c>
      <c r="M15" s="13">
        <v>100</v>
      </c>
      <c r="N15" s="13">
        <v>100</v>
      </c>
      <c r="O15" s="13">
        <v>100</v>
      </c>
      <c r="P15" s="13">
        <v>100</v>
      </c>
      <c r="Q15" s="13">
        <v>100</v>
      </c>
      <c r="R15" s="11">
        <v>4</v>
      </c>
      <c r="T15" s="11" t="s">
        <v>246</v>
      </c>
      <c r="U15" s="11" t="s">
        <v>191</v>
      </c>
      <c r="V15" s="11">
        <v>70.5</v>
      </c>
      <c r="W15" s="11">
        <v>0</v>
      </c>
      <c r="X15" s="11">
        <v>9.26</v>
      </c>
      <c r="Y15" s="11">
        <v>3.51</v>
      </c>
      <c r="Z15" s="11">
        <v>100</v>
      </c>
      <c r="AA15" s="55">
        <f>AVERAGE(V15:Z15)</f>
        <v>36.654</v>
      </c>
    </row>
    <row r="16" spans="1:27" ht="55.5" customHeight="1">
      <c r="A16" s="16">
        <v>8</v>
      </c>
      <c r="B16" s="25">
        <v>19</v>
      </c>
      <c r="C16" s="31"/>
      <c r="D16" s="32"/>
      <c r="E16" s="33"/>
      <c r="F16" s="32" t="s">
        <v>305</v>
      </c>
      <c r="G16" s="26" t="s">
        <v>213</v>
      </c>
      <c r="H16" s="8">
        <f>H60*W20/100</f>
        <v>3878.595</v>
      </c>
      <c r="I16" s="8">
        <f>I60*8.86/100</f>
        <v>7805.66</v>
      </c>
      <c r="J16" s="8">
        <f>J60*90.5/100</f>
        <v>76160.0759</v>
      </c>
      <c r="K16" s="8">
        <v>80788.58</v>
      </c>
      <c r="L16" s="8">
        <v>76901</v>
      </c>
      <c r="M16" s="8">
        <f>L16/K16*L16</f>
        <v>73200.49196309676</v>
      </c>
      <c r="N16" s="8">
        <f>M16/L16*M16</f>
        <v>69678.05390878394</v>
      </c>
      <c r="O16" s="8">
        <f>N16/M16*N16</f>
        <v>66325.11703559333</v>
      </c>
      <c r="P16" s="8">
        <f>O16/N16*O16</f>
        <v>63133.52487633974</v>
      </c>
      <c r="Q16" s="8">
        <f>P16/O16*P16</f>
        <v>60095.513456424196</v>
      </c>
      <c r="R16" s="11">
        <v>5</v>
      </c>
      <c r="T16" s="11" t="s">
        <v>248</v>
      </c>
      <c r="V16" s="11">
        <v>85</v>
      </c>
      <c r="W16" s="11">
        <v>10</v>
      </c>
      <c r="X16" s="11">
        <v>13.04</v>
      </c>
      <c r="Y16" s="11">
        <v>10.53</v>
      </c>
      <c r="Z16" s="11">
        <v>50</v>
      </c>
      <c r="AA16" s="55">
        <f>AVERAGE(V16:Z16)</f>
        <v>33.714</v>
      </c>
    </row>
    <row r="17" spans="1:27" ht="56.25" customHeight="1">
      <c r="A17" s="16">
        <v>9</v>
      </c>
      <c r="B17" s="25">
        <v>20</v>
      </c>
      <c r="C17" s="31"/>
      <c r="D17" s="32"/>
      <c r="E17" s="33"/>
      <c r="F17" s="32" t="s">
        <v>257</v>
      </c>
      <c r="G17" s="26" t="s">
        <v>258</v>
      </c>
      <c r="H17" s="8">
        <f>H10*H16/H60</f>
        <v>13676.518963315217</v>
      </c>
      <c r="I17" s="8">
        <f aca="true" t="shared" si="3" ref="I17:Q17">I10*I16/I60</f>
        <v>27555.192271739128</v>
      </c>
      <c r="J17" s="8">
        <f t="shared" si="3"/>
        <v>281461.04972826084</v>
      </c>
      <c r="K17" s="8">
        <f t="shared" si="3"/>
        <v>311006.6847826087</v>
      </c>
      <c r="L17" s="8">
        <f t="shared" si="3"/>
        <v>311006.6847826087</v>
      </c>
      <c r="M17" s="8">
        <f t="shared" si="3"/>
        <v>311006.6847826087</v>
      </c>
      <c r="N17" s="8">
        <f t="shared" si="3"/>
        <v>311006.6847826087</v>
      </c>
      <c r="O17" s="8">
        <f t="shared" si="3"/>
        <v>311006.6847826087</v>
      </c>
      <c r="P17" s="8">
        <f t="shared" si="3"/>
        <v>311006.6847826087</v>
      </c>
      <c r="Q17" s="8">
        <f t="shared" si="3"/>
        <v>311006.6847826087</v>
      </c>
      <c r="T17" s="11" t="s">
        <v>247</v>
      </c>
      <c r="V17" s="11">
        <v>100</v>
      </c>
      <c r="W17" s="11">
        <v>7.59</v>
      </c>
      <c r="X17" s="11">
        <v>27.59</v>
      </c>
      <c r="Y17" s="11">
        <v>2.07</v>
      </c>
      <c r="Z17" s="11">
        <v>100</v>
      </c>
      <c r="AA17" s="55">
        <f>AVERAGE(V17:Z17)</f>
        <v>47.45</v>
      </c>
    </row>
    <row r="18" spans="1:27" ht="60.75" customHeight="1">
      <c r="A18" s="16">
        <v>10</v>
      </c>
      <c r="B18" s="25">
        <v>21</v>
      </c>
      <c r="C18" s="31"/>
      <c r="D18" s="32"/>
      <c r="E18" s="33"/>
      <c r="F18" s="32" t="s">
        <v>259</v>
      </c>
      <c r="G18" s="26" t="s">
        <v>260</v>
      </c>
      <c r="H18" s="8">
        <f>H60-H16</f>
        <v>84321.405</v>
      </c>
      <c r="I18" s="8">
        <f aca="true" t="shared" si="4" ref="I18:Q18">I60-I16</f>
        <v>80294.34</v>
      </c>
      <c r="J18" s="8">
        <f t="shared" si="4"/>
        <v>7994.704100000003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T18" s="11" t="s">
        <v>341</v>
      </c>
      <c r="V18" s="11">
        <v>100</v>
      </c>
      <c r="W18" s="11">
        <v>0</v>
      </c>
      <c r="X18" s="11">
        <v>0</v>
      </c>
      <c r="Y18" s="11">
        <v>0</v>
      </c>
      <c r="Z18" s="11">
        <v>0</v>
      </c>
      <c r="AA18" s="55">
        <f>AVERAGE(V18:Z18)</f>
        <v>20</v>
      </c>
    </row>
    <row r="19" spans="1:27" ht="57.75" customHeight="1">
      <c r="A19" s="16">
        <v>11</v>
      </c>
      <c r="B19" s="25">
        <v>22</v>
      </c>
      <c r="C19" s="31"/>
      <c r="D19" s="32"/>
      <c r="E19" s="33"/>
      <c r="F19" s="32" t="s">
        <v>261</v>
      </c>
      <c r="G19" s="26" t="s">
        <v>258</v>
      </c>
      <c r="H19" s="8">
        <f>H10-H17</f>
        <v>297330.16581929347</v>
      </c>
      <c r="I19" s="8">
        <f aca="true" t="shared" si="5" ref="I19:Q19">I10-I17</f>
        <v>283451.4925108696</v>
      </c>
      <c r="J19" s="8">
        <f t="shared" si="5"/>
        <v>29545.635054347862</v>
      </c>
      <c r="K19" s="8">
        <f t="shared" si="5"/>
        <v>0</v>
      </c>
      <c r="L19" s="8">
        <f t="shared" si="5"/>
        <v>0</v>
      </c>
      <c r="M19" s="8">
        <f t="shared" si="5"/>
        <v>0</v>
      </c>
      <c r="N19" s="8">
        <f t="shared" si="5"/>
        <v>0</v>
      </c>
      <c r="O19" s="8">
        <f t="shared" si="5"/>
        <v>0</v>
      </c>
      <c r="P19" s="8">
        <f t="shared" si="5"/>
        <v>0</v>
      </c>
      <c r="Q19" s="8">
        <f t="shared" si="5"/>
        <v>0</v>
      </c>
      <c r="AA19" s="55"/>
    </row>
    <row r="20" spans="1:27" ht="57.75" customHeight="1">
      <c r="A20" s="16">
        <v>12</v>
      </c>
      <c r="B20" s="2">
        <v>23</v>
      </c>
      <c r="C20" s="27"/>
      <c r="D20" s="29"/>
      <c r="E20" s="17"/>
      <c r="F20" s="29" t="s">
        <v>262</v>
      </c>
      <c r="G20" s="13" t="s">
        <v>199</v>
      </c>
      <c r="H20" s="5">
        <f>H64*X20/100</f>
        <v>57.92603175</v>
      </c>
      <c r="I20" s="5">
        <f>I64*19.63/100</f>
        <v>90.53356</v>
      </c>
      <c r="J20" s="5">
        <f>J64*90.5/100</f>
        <v>414.66195</v>
      </c>
      <c r="K20" s="5">
        <v>455.19966</v>
      </c>
      <c r="L20" s="19">
        <v>452.8</v>
      </c>
      <c r="M20" s="19">
        <f>L20/K20*L20</f>
        <v>450.4129902030244</v>
      </c>
      <c r="N20" s="19">
        <f>M20/L20*M20</f>
        <v>448.0385639214437</v>
      </c>
      <c r="O20" s="19">
        <f>N20/M20*N20</f>
        <v>445.67665481918357</v>
      </c>
      <c r="P20" s="19">
        <f>O20/N20*O20</f>
        <v>443.327196909871</v>
      </c>
      <c r="Q20" s="19">
        <f>P20/O20*P20</f>
        <v>440.99012455499116</v>
      </c>
      <c r="R20" s="11">
        <v>6</v>
      </c>
      <c r="T20" s="11" t="s">
        <v>249</v>
      </c>
      <c r="V20" s="56">
        <f>AVERAGE(V15:V16:V17:V18)</f>
        <v>88.875</v>
      </c>
      <c r="W20" s="56">
        <f>AVERAGE(W15:W16:W17:W18)</f>
        <v>4.3975</v>
      </c>
      <c r="X20" s="56">
        <f>AVERAGE(X15:X16:X17:X18)</f>
        <v>12.4725</v>
      </c>
      <c r="Y20" s="56">
        <f>AVERAGE(Y15:Y16:Y17:Y18)</f>
        <v>4.0275</v>
      </c>
      <c r="Z20" s="56">
        <f>AVERAGE(Z15:Z16:Z17:Z18)</f>
        <v>62.5</v>
      </c>
      <c r="AA20" s="56">
        <f>AVERAGE(AA15:AA16:AA17,AA18)</f>
        <v>34.454499999999996</v>
      </c>
    </row>
    <row r="21" spans="1:27" ht="62.25" customHeight="1">
      <c r="A21" s="16">
        <v>13</v>
      </c>
      <c r="B21" s="2">
        <v>24</v>
      </c>
      <c r="C21" s="27"/>
      <c r="D21" s="29"/>
      <c r="E21" s="17"/>
      <c r="F21" s="29" t="s">
        <v>263</v>
      </c>
      <c r="G21" s="13" t="s">
        <v>264</v>
      </c>
      <c r="H21" s="7">
        <f>H20*H11/H64</f>
        <v>1094.7330163043478</v>
      </c>
      <c r="I21" s="7">
        <f aca="true" t="shared" si="6" ref="I21:Q21">I20*I11/I64</f>
        <v>1722.9592391304345</v>
      </c>
      <c r="J21" s="7">
        <f t="shared" si="6"/>
        <v>7943.342391304347</v>
      </c>
      <c r="K21" s="7">
        <f t="shared" si="6"/>
        <v>8777.173913043478</v>
      </c>
      <c r="L21" s="7">
        <f t="shared" si="6"/>
        <v>8777.173913043478</v>
      </c>
      <c r="M21" s="7">
        <f t="shared" si="6"/>
        <v>8777.173913043478</v>
      </c>
      <c r="N21" s="7">
        <f t="shared" si="6"/>
        <v>8777.173913043478</v>
      </c>
      <c r="O21" s="7">
        <f t="shared" si="6"/>
        <v>8777.173913043478</v>
      </c>
      <c r="P21" s="7">
        <f t="shared" si="6"/>
        <v>8777.173913043478</v>
      </c>
      <c r="Q21" s="7">
        <f t="shared" si="6"/>
        <v>8777.173913043478</v>
      </c>
      <c r="V21" s="56"/>
      <c r="W21" s="56"/>
      <c r="X21" s="56"/>
      <c r="Y21" s="56"/>
      <c r="Z21" s="56"/>
      <c r="AA21" s="56">
        <f>100-AA20</f>
        <v>65.5455</v>
      </c>
    </row>
    <row r="22" spans="1:27" ht="62.25" customHeight="1">
      <c r="A22" s="16">
        <v>14</v>
      </c>
      <c r="B22" s="2">
        <v>25</v>
      </c>
      <c r="C22" s="27"/>
      <c r="D22" s="29"/>
      <c r="E22" s="17"/>
      <c r="F22" s="29" t="s">
        <v>265</v>
      </c>
      <c r="G22" s="13" t="s">
        <v>199</v>
      </c>
      <c r="H22" s="5">
        <f>H64-H20</f>
        <v>406.50396825</v>
      </c>
      <c r="I22" s="5">
        <f aca="true" t="shared" si="7" ref="I22:Q22">I64-I20</f>
        <v>370.66643999999997</v>
      </c>
      <c r="J22" s="5">
        <f t="shared" si="7"/>
        <v>43.52805000000001</v>
      </c>
      <c r="K22" s="5">
        <f t="shared" si="7"/>
        <v>0</v>
      </c>
      <c r="L22" s="5">
        <f t="shared" si="7"/>
        <v>0</v>
      </c>
      <c r="M22" s="5">
        <f t="shared" si="7"/>
        <v>0</v>
      </c>
      <c r="N22" s="5">
        <f t="shared" si="7"/>
        <v>0</v>
      </c>
      <c r="O22" s="5">
        <f t="shared" si="7"/>
        <v>0</v>
      </c>
      <c r="P22" s="5">
        <f t="shared" si="7"/>
        <v>0</v>
      </c>
      <c r="Q22" s="5">
        <f t="shared" si="7"/>
        <v>0</v>
      </c>
      <c r="S22" s="15"/>
      <c r="V22" s="56">
        <v>336619</v>
      </c>
      <c r="W22" s="56">
        <f>V22*W20/100</f>
        <v>14802.820525</v>
      </c>
      <c r="X22" s="56"/>
      <c r="Y22" s="56"/>
      <c r="Z22" s="56"/>
      <c r="AA22" s="56"/>
    </row>
    <row r="23" spans="1:27" ht="56.25" customHeight="1">
      <c r="A23" s="16">
        <v>15</v>
      </c>
      <c r="B23" s="2">
        <v>26</v>
      </c>
      <c r="C23" s="27"/>
      <c r="D23" s="29"/>
      <c r="E23" s="17"/>
      <c r="F23" s="29" t="s">
        <v>266</v>
      </c>
      <c r="G23" s="13" t="s">
        <v>264</v>
      </c>
      <c r="H23" s="5">
        <f>9500-H21</f>
        <v>8405.266983695652</v>
      </c>
      <c r="I23" s="5">
        <f aca="true" t="shared" si="8" ref="I23:Q23">9500-I21</f>
        <v>7777.040760869566</v>
      </c>
      <c r="J23" s="5">
        <f t="shared" si="8"/>
        <v>1556.657608695653</v>
      </c>
      <c r="K23" s="5">
        <f t="shared" si="8"/>
        <v>722.826086956522</v>
      </c>
      <c r="L23" s="5">
        <f t="shared" si="8"/>
        <v>722.826086956522</v>
      </c>
      <c r="M23" s="5">
        <f t="shared" si="8"/>
        <v>722.826086956522</v>
      </c>
      <c r="N23" s="5">
        <f t="shared" si="8"/>
        <v>722.826086956522</v>
      </c>
      <c r="O23" s="5">
        <f t="shared" si="8"/>
        <v>722.826086956522</v>
      </c>
      <c r="P23" s="5">
        <f t="shared" si="8"/>
        <v>722.826086956522</v>
      </c>
      <c r="Q23" s="5">
        <f t="shared" si="8"/>
        <v>722.826086956522</v>
      </c>
      <c r="V23" s="56">
        <f>V22-W22</f>
        <v>321816.179475</v>
      </c>
      <c r="W23" s="15">
        <f>V23/3</f>
        <v>107272.059825</v>
      </c>
      <c r="X23" s="56">
        <f>W22/W23</f>
        <v>0.13799325331450535</v>
      </c>
      <c r="Y23" s="56"/>
      <c r="Z23" s="56"/>
      <c r="AA23" s="56"/>
    </row>
    <row r="24" spans="1:22" ht="57.75" customHeight="1">
      <c r="A24" s="16">
        <v>16</v>
      </c>
      <c r="B24" s="2">
        <v>27</v>
      </c>
      <c r="C24" s="27"/>
      <c r="D24" s="29"/>
      <c r="E24" s="17"/>
      <c r="F24" s="29" t="s">
        <v>267</v>
      </c>
      <c r="G24" s="13" t="s">
        <v>223</v>
      </c>
      <c r="H24" s="17">
        <f>H58*V20/100</f>
        <v>20761.2</v>
      </c>
      <c r="I24" s="17">
        <f>I58*V30/100</f>
        <v>21055.9125</v>
      </c>
      <c r="J24" s="17">
        <f>J58*V32/100</f>
        <v>21980.7675</v>
      </c>
      <c r="K24" s="4">
        <v>22007</v>
      </c>
      <c r="L24" s="19">
        <v>21703</v>
      </c>
      <c r="M24" s="19">
        <f>L24/K24*L24</f>
        <v>21403.19939110283</v>
      </c>
      <c r="N24" s="19">
        <f>M24/L24*M24</f>
        <v>21107.54016381627</v>
      </c>
      <c r="O24" s="19">
        <f>N24/M24*N24</f>
        <v>20815.965109978846</v>
      </c>
      <c r="P24" s="19">
        <f>O24/N24*O24</f>
        <v>20528.41781169041</v>
      </c>
      <c r="Q24" s="19">
        <f>P24/O24*P24</f>
        <v>20244.842630395648</v>
      </c>
      <c r="R24" s="11">
        <v>7</v>
      </c>
      <c r="V24" s="15">
        <f>(V23+W22)/2</f>
        <v>168309.5</v>
      </c>
    </row>
    <row r="25" spans="1:27" ht="56.25" customHeight="1">
      <c r="A25" s="16">
        <v>17</v>
      </c>
      <c r="B25" s="2">
        <v>28</v>
      </c>
      <c r="C25" s="27"/>
      <c r="D25" s="29"/>
      <c r="E25" s="17"/>
      <c r="F25" s="32" t="s">
        <v>268</v>
      </c>
      <c r="G25" s="26" t="s">
        <v>258</v>
      </c>
      <c r="H25" s="17">
        <f>H10*H24/H58</f>
        <v>276407.1911005435</v>
      </c>
      <c r="I25" s="17">
        <f aca="true" t="shared" si="9" ref="I25:Q25">I10*I24/I58</f>
        <v>285737.3916440217</v>
      </c>
      <c r="J25" s="17">
        <f t="shared" si="9"/>
        <v>304397.7927309783</v>
      </c>
      <c r="K25" s="17">
        <f t="shared" si="9"/>
        <v>311006.6847826087</v>
      </c>
      <c r="L25" s="17">
        <f t="shared" si="9"/>
        <v>311006.6847826087</v>
      </c>
      <c r="M25" s="17">
        <f t="shared" si="9"/>
        <v>311006.6847826087</v>
      </c>
      <c r="N25" s="17">
        <f t="shared" si="9"/>
        <v>311006.6847826087</v>
      </c>
      <c r="O25" s="17">
        <f t="shared" si="9"/>
        <v>311006.6847826087</v>
      </c>
      <c r="P25" s="17">
        <f t="shared" si="9"/>
        <v>311006.6847826087</v>
      </c>
      <c r="Q25" s="17">
        <f t="shared" si="9"/>
        <v>311006.6847826087</v>
      </c>
      <c r="AA25" s="55"/>
    </row>
    <row r="26" spans="1:27" ht="55.5" customHeight="1">
      <c r="A26" s="16">
        <v>18</v>
      </c>
      <c r="B26" s="2">
        <v>29</v>
      </c>
      <c r="C26" s="27"/>
      <c r="D26" s="29"/>
      <c r="E26" s="17"/>
      <c r="F26" s="32" t="s">
        <v>269</v>
      </c>
      <c r="G26" s="13" t="s">
        <v>223</v>
      </c>
      <c r="H26" s="17">
        <f>H58-H24</f>
        <v>2598.7999999999993</v>
      </c>
      <c r="I26" s="17">
        <f aca="true" t="shared" si="10" ref="I26:Q26">I58-I24</f>
        <v>1862.0875000000015</v>
      </c>
      <c r="J26" s="17">
        <f t="shared" si="10"/>
        <v>477.23249999999825</v>
      </c>
      <c r="K26" s="17">
        <f t="shared" si="10"/>
        <v>0</v>
      </c>
      <c r="L26" s="17">
        <f t="shared" si="10"/>
        <v>0</v>
      </c>
      <c r="M26" s="17">
        <f t="shared" si="10"/>
        <v>0</v>
      </c>
      <c r="N26" s="17">
        <f t="shared" si="10"/>
        <v>0</v>
      </c>
      <c r="O26" s="17">
        <f t="shared" si="10"/>
        <v>0</v>
      </c>
      <c r="P26" s="17">
        <f t="shared" si="10"/>
        <v>0</v>
      </c>
      <c r="Q26" s="17">
        <f t="shared" si="10"/>
        <v>0</v>
      </c>
      <c r="AA26" s="55"/>
    </row>
    <row r="27" spans="1:27" ht="57" customHeight="1">
      <c r="A27" s="16">
        <v>19</v>
      </c>
      <c r="B27" s="2">
        <v>30</v>
      </c>
      <c r="C27" s="27"/>
      <c r="D27" s="29"/>
      <c r="E27" s="17"/>
      <c r="F27" s="32" t="s">
        <v>270</v>
      </c>
      <c r="G27" s="26" t="s">
        <v>258</v>
      </c>
      <c r="H27" s="17">
        <f>H10-H25</f>
        <v>34599.49368206522</v>
      </c>
      <c r="I27" s="17">
        <f aca="true" t="shared" si="11" ref="I27:Q27">I10-I25</f>
        <v>25269.293138586974</v>
      </c>
      <c r="J27" s="17">
        <f t="shared" si="11"/>
        <v>6608.892051630421</v>
      </c>
      <c r="K27" s="17">
        <f t="shared" si="11"/>
        <v>0</v>
      </c>
      <c r="L27" s="17">
        <f t="shared" si="11"/>
        <v>0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17">
        <f t="shared" si="11"/>
        <v>0</v>
      </c>
      <c r="Q27" s="17">
        <f t="shared" si="11"/>
        <v>0</v>
      </c>
      <c r="AA27" s="55"/>
    </row>
    <row r="28" spans="1:27" ht="63" customHeight="1">
      <c r="A28" s="16">
        <v>20</v>
      </c>
      <c r="B28" s="2"/>
      <c r="C28" s="27"/>
      <c r="D28" s="29"/>
      <c r="E28" s="17"/>
      <c r="F28" s="29" t="s">
        <v>252</v>
      </c>
      <c r="G28" s="13" t="s">
        <v>199</v>
      </c>
      <c r="H28" s="6">
        <f>H62*Y20/100</f>
        <v>5.799600000000001</v>
      </c>
      <c r="I28" s="6">
        <f>I62*8.37/100</f>
        <v>11.860289999999999</v>
      </c>
      <c r="J28" s="6">
        <f>J62*90.5/100</f>
        <v>126.15700000000001</v>
      </c>
      <c r="K28" s="6">
        <v>137.137</v>
      </c>
      <c r="L28" s="19">
        <v>135.1</v>
      </c>
      <c r="M28" s="19">
        <f aca="true" t="shared" si="12" ref="M28:Q29">L28/K28*L28</f>
        <v>133.09325710785564</v>
      </c>
      <c r="N28" s="19">
        <f t="shared" si="12"/>
        <v>131.1163218917673</v>
      </c>
      <c r="O28" s="19">
        <f t="shared" si="12"/>
        <v>129.16875159568724</v>
      </c>
      <c r="P28" s="19">
        <f t="shared" si="12"/>
        <v>127.25011004015943</v>
      </c>
      <c r="Q28" s="19">
        <f t="shared" si="12"/>
        <v>125.35996752463257</v>
      </c>
      <c r="R28" s="11">
        <v>8</v>
      </c>
      <c r="V28" s="56"/>
      <c r="W28" s="56"/>
      <c r="X28" s="56"/>
      <c r="Y28" s="56"/>
      <c r="Z28" s="56"/>
      <c r="AA28" s="56">
        <v>9.5</v>
      </c>
    </row>
    <row r="29" spans="1:27" ht="57.75" customHeight="1">
      <c r="A29" s="16">
        <v>21</v>
      </c>
      <c r="B29" s="2">
        <v>32</v>
      </c>
      <c r="C29" s="27"/>
      <c r="D29" s="29"/>
      <c r="E29" s="17"/>
      <c r="F29" s="29" t="s">
        <v>253</v>
      </c>
      <c r="G29" s="13" t="s">
        <v>199</v>
      </c>
      <c r="H29" s="6">
        <f>H66*Z20/100</f>
        <v>40.71875000000001</v>
      </c>
      <c r="I29" s="6">
        <f>I66*87/100</f>
        <v>56.34120000000001</v>
      </c>
      <c r="J29" s="6">
        <f>J66*90.5/100</f>
        <v>56.2367</v>
      </c>
      <c r="K29" s="5">
        <v>61.76</v>
      </c>
      <c r="L29" s="19">
        <v>60.49</v>
      </c>
      <c r="M29" s="34">
        <f t="shared" si="12"/>
        <v>59.246115608808296</v>
      </c>
      <c r="N29" s="34">
        <f t="shared" si="12"/>
        <v>58.02780979884738</v>
      </c>
      <c r="O29" s="34">
        <f t="shared" si="12"/>
        <v>56.83455658569103</v>
      </c>
      <c r="P29" s="34">
        <f t="shared" si="12"/>
        <v>55.6658408009788</v>
      </c>
      <c r="Q29" s="34">
        <f t="shared" si="12"/>
        <v>54.521157870000124</v>
      </c>
      <c r="R29" s="11">
        <v>9</v>
      </c>
      <c r="V29" s="56"/>
      <c r="W29" s="56"/>
      <c r="X29" s="56"/>
      <c r="Y29" s="56"/>
      <c r="Z29" s="56"/>
      <c r="AA29" s="56">
        <f>SUM(AA20:AA28)</f>
        <v>109.5</v>
      </c>
    </row>
    <row r="30" spans="1:27" ht="29.25" customHeight="1" hidden="1">
      <c r="A30" s="16">
        <v>22</v>
      </c>
      <c r="B30" s="2"/>
      <c r="C30" s="35"/>
      <c r="D30" s="17"/>
      <c r="E30" s="17"/>
      <c r="F30" s="29" t="s">
        <v>241</v>
      </c>
      <c r="G30" s="13" t="s">
        <v>220</v>
      </c>
      <c r="H30" s="13"/>
      <c r="I30" s="13"/>
      <c r="J30" s="13"/>
      <c r="K30" s="13"/>
      <c r="L30" s="13"/>
      <c r="M30" s="16"/>
      <c r="N30" s="16"/>
      <c r="O30" s="16"/>
      <c r="P30" s="16"/>
      <c r="Q30" s="16"/>
      <c r="T30" s="57" t="s">
        <v>251</v>
      </c>
      <c r="V30" s="58">
        <f>V20+3</f>
        <v>91.875</v>
      </c>
      <c r="AA30" s="11">
        <v>39.27</v>
      </c>
    </row>
    <row r="31" spans="1:22" ht="59.25" customHeight="1">
      <c r="A31" s="16">
        <v>23</v>
      </c>
      <c r="B31" s="2"/>
      <c r="C31" s="35"/>
      <c r="D31" s="17"/>
      <c r="E31" s="17"/>
      <c r="F31" s="29" t="s">
        <v>221</v>
      </c>
      <c r="G31" s="13" t="s">
        <v>222</v>
      </c>
      <c r="H31" s="17">
        <v>26902.19</v>
      </c>
      <c r="I31" s="17">
        <v>26902.19</v>
      </c>
      <c r="J31" s="17">
        <f aca="true" t="shared" si="13" ref="J31:Q31">I31-I31*0.03</f>
        <v>26095.1243</v>
      </c>
      <c r="K31" s="17">
        <f t="shared" si="13"/>
        <v>25312.270571</v>
      </c>
      <c r="L31" s="17">
        <f t="shared" si="13"/>
        <v>24552.90245387</v>
      </c>
      <c r="M31" s="17">
        <f t="shared" si="13"/>
        <v>23816.3153802539</v>
      </c>
      <c r="N31" s="17">
        <f t="shared" si="13"/>
        <v>23101.82591884628</v>
      </c>
      <c r="O31" s="17">
        <f t="shared" si="13"/>
        <v>22408.771141280893</v>
      </c>
      <c r="P31" s="17">
        <f t="shared" si="13"/>
        <v>21736.508007042466</v>
      </c>
      <c r="Q31" s="17">
        <f t="shared" si="13"/>
        <v>21084.412766831192</v>
      </c>
      <c r="T31" s="57">
        <v>0.03</v>
      </c>
      <c r="V31" s="58">
        <f aca="true" t="shared" si="14" ref="V31:V36">V30+3</f>
        <v>94.875</v>
      </c>
    </row>
    <row r="32" spans="1:22" ht="33" customHeight="1" hidden="1">
      <c r="A32" s="16">
        <v>24</v>
      </c>
      <c r="B32" s="2"/>
      <c r="C32" s="35"/>
      <c r="D32" s="17"/>
      <c r="E32" s="17"/>
      <c r="F32" s="29" t="s">
        <v>224</v>
      </c>
      <c r="G32" s="13" t="s">
        <v>225</v>
      </c>
      <c r="H32" s="13"/>
      <c r="I32" s="13"/>
      <c r="J32" s="13"/>
      <c r="K32" s="13"/>
      <c r="L32" s="13"/>
      <c r="M32" s="16"/>
      <c r="N32" s="16"/>
      <c r="O32" s="16"/>
      <c r="P32" s="16"/>
      <c r="Q32" s="16"/>
      <c r="T32" s="57">
        <v>0.03</v>
      </c>
      <c r="V32" s="58">
        <f t="shared" si="14"/>
        <v>97.875</v>
      </c>
    </row>
    <row r="33" spans="1:22" ht="33" customHeight="1" hidden="1">
      <c r="A33" s="16">
        <v>25</v>
      </c>
      <c r="B33" s="2"/>
      <c r="C33" s="35"/>
      <c r="D33" s="17"/>
      <c r="E33" s="17"/>
      <c r="F33" s="29" t="s">
        <v>226</v>
      </c>
      <c r="G33" s="13" t="s">
        <v>227</v>
      </c>
      <c r="H33" s="13"/>
      <c r="I33" s="13"/>
      <c r="J33" s="13"/>
      <c r="K33" s="13"/>
      <c r="L33" s="13"/>
      <c r="M33" s="16"/>
      <c r="N33" s="16"/>
      <c r="O33" s="16"/>
      <c r="P33" s="16"/>
      <c r="Q33" s="16"/>
      <c r="T33" s="57">
        <v>0.03</v>
      </c>
      <c r="V33" s="58">
        <f t="shared" si="14"/>
        <v>100.875</v>
      </c>
    </row>
    <row r="34" spans="1:22" ht="33" customHeight="1" hidden="1">
      <c r="A34" s="16">
        <v>26</v>
      </c>
      <c r="B34" s="2"/>
      <c r="C34" s="35"/>
      <c r="D34" s="17"/>
      <c r="E34" s="17"/>
      <c r="F34" s="29" t="s">
        <v>228</v>
      </c>
      <c r="G34" s="13" t="s">
        <v>229</v>
      </c>
      <c r="H34" s="13"/>
      <c r="I34" s="13"/>
      <c r="J34" s="13"/>
      <c r="K34" s="13"/>
      <c r="L34" s="13"/>
      <c r="M34" s="16"/>
      <c r="N34" s="16"/>
      <c r="O34" s="16"/>
      <c r="P34" s="16"/>
      <c r="Q34" s="16"/>
      <c r="T34" s="57">
        <v>0.03</v>
      </c>
      <c r="V34" s="58">
        <f t="shared" si="14"/>
        <v>103.875</v>
      </c>
    </row>
    <row r="35" spans="1:22" ht="33" customHeight="1" hidden="1">
      <c r="A35" s="16">
        <v>27</v>
      </c>
      <c r="B35" s="2"/>
      <c r="C35" s="36"/>
      <c r="D35" s="17"/>
      <c r="E35" s="17"/>
      <c r="F35" s="29" t="s">
        <v>230</v>
      </c>
      <c r="G35" s="13" t="s">
        <v>231</v>
      </c>
      <c r="H35" s="13"/>
      <c r="I35" s="13"/>
      <c r="J35" s="13"/>
      <c r="K35" s="13"/>
      <c r="L35" s="13"/>
      <c r="M35" s="16"/>
      <c r="N35" s="16"/>
      <c r="O35" s="16"/>
      <c r="P35" s="16"/>
      <c r="Q35" s="16"/>
      <c r="T35" s="57">
        <v>0.03</v>
      </c>
      <c r="V35" s="58">
        <f t="shared" si="14"/>
        <v>106.875</v>
      </c>
    </row>
    <row r="36" spans="1:22" ht="63.75" customHeight="1" hidden="1">
      <c r="A36" s="16">
        <v>28</v>
      </c>
      <c r="B36" s="2"/>
      <c r="C36" s="35"/>
      <c r="D36" s="17"/>
      <c r="E36" s="17"/>
      <c r="F36" s="29" t="s">
        <v>232</v>
      </c>
      <c r="G36" s="13" t="s">
        <v>233</v>
      </c>
      <c r="H36" s="13"/>
      <c r="I36" s="13"/>
      <c r="J36" s="13"/>
      <c r="K36" s="13"/>
      <c r="L36" s="13"/>
      <c r="M36" s="16"/>
      <c r="N36" s="16"/>
      <c r="O36" s="16"/>
      <c r="P36" s="16"/>
      <c r="Q36" s="16"/>
      <c r="T36" s="57">
        <v>0.03</v>
      </c>
      <c r="V36" s="58">
        <f t="shared" si="14"/>
        <v>109.875</v>
      </c>
    </row>
    <row r="37" spans="1:17" ht="70.5" customHeight="1">
      <c r="A37" s="16">
        <v>29</v>
      </c>
      <c r="B37" s="2">
        <v>17</v>
      </c>
      <c r="C37" s="36"/>
      <c r="D37" s="17"/>
      <c r="E37" s="17"/>
      <c r="F37" s="29" t="s">
        <v>234</v>
      </c>
      <c r="G37" s="13" t="s">
        <v>235</v>
      </c>
      <c r="H37" s="13">
        <v>0</v>
      </c>
      <c r="I37" s="17">
        <v>3732</v>
      </c>
      <c r="J37" s="17">
        <v>22557.3</v>
      </c>
      <c r="K37" s="17">
        <v>13640</v>
      </c>
      <c r="L37" s="17">
        <v>16780</v>
      </c>
      <c r="M37" s="17">
        <v>11940</v>
      </c>
      <c r="N37" s="17">
        <v>13100</v>
      </c>
      <c r="O37" s="17">
        <v>8400</v>
      </c>
      <c r="P37" s="17">
        <v>7900</v>
      </c>
      <c r="Q37" s="17">
        <v>5200</v>
      </c>
    </row>
    <row r="38" spans="1:19" ht="80.25" customHeight="1">
      <c r="A38" s="16">
        <v>30</v>
      </c>
      <c r="B38" s="25">
        <v>18</v>
      </c>
      <c r="C38" s="36"/>
      <c r="D38" s="17"/>
      <c r="E38" s="17"/>
      <c r="F38" s="29" t="s">
        <v>236</v>
      </c>
      <c r="G38" s="13" t="s">
        <v>235</v>
      </c>
      <c r="H38" s="13">
        <v>0</v>
      </c>
      <c r="I38" s="5">
        <v>3513</v>
      </c>
      <c r="J38" s="5">
        <v>19367.3</v>
      </c>
      <c r="K38" s="5">
        <v>13640</v>
      </c>
      <c r="L38" s="5">
        <v>16780</v>
      </c>
      <c r="M38" s="5">
        <v>11940</v>
      </c>
      <c r="N38" s="5">
        <v>13100</v>
      </c>
      <c r="O38" s="5">
        <v>8400</v>
      </c>
      <c r="P38" s="5">
        <v>7900</v>
      </c>
      <c r="Q38" s="5">
        <v>5200</v>
      </c>
      <c r="S38" s="60">
        <v>23360</v>
      </c>
    </row>
    <row r="39" spans="1:19" ht="24" customHeight="1">
      <c r="A39" s="16">
        <v>31</v>
      </c>
      <c r="B39" s="2">
        <v>33</v>
      </c>
      <c r="C39" s="35"/>
      <c r="D39" s="17"/>
      <c r="E39" s="17"/>
      <c r="F39" s="29" t="s">
        <v>237</v>
      </c>
      <c r="G39" s="13" t="s">
        <v>235</v>
      </c>
      <c r="H39" s="5">
        <v>4041331</v>
      </c>
      <c r="I39" s="5">
        <v>3991787</v>
      </c>
      <c r="J39" s="5">
        <f aca="true" t="shared" si="15" ref="J39:Q39">I39*0.05+I39</f>
        <v>4191376.35</v>
      </c>
      <c r="K39" s="5">
        <f t="shared" si="15"/>
        <v>4400945.1675</v>
      </c>
      <c r="L39" s="5">
        <f t="shared" si="15"/>
        <v>4620992.425875001</v>
      </c>
      <c r="M39" s="5">
        <f t="shared" si="15"/>
        <v>4852042.04716875</v>
      </c>
      <c r="N39" s="5">
        <f t="shared" si="15"/>
        <v>5094644.149527187</v>
      </c>
      <c r="O39" s="5">
        <f t="shared" si="15"/>
        <v>5349376.357003547</v>
      </c>
      <c r="P39" s="5">
        <f t="shared" si="15"/>
        <v>5616845.174853724</v>
      </c>
      <c r="Q39" s="5">
        <f t="shared" si="15"/>
        <v>5897687.433596411</v>
      </c>
      <c r="S39" s="11">
        <v>65.15</v>
      </c>
    </row>
    <row r="40" spans="1:21" ht="56.25" customHeight="1">
      <c r="A40" s="16">
        <v>32</v>
      </c>
      <c r="B40" s="1">
        <v>34</v>
      </c>
      <c r="C40" s="36"/>
      <c r="D40" s="17"/>
      <c r="E40" s="17"/>
      <c r="F40" s="29" t="s">
        <v>340</v>
      </c>
      <c r="G40" s="13" t="s">
        <v>235</v>
      </c>
      <c r="H40" s="5">
        <v>130027.6</v>
      </c>
      <c r="I40" s="5">
        <f>H40*1.497</f>
        <v>194651.31720000002</v>
      </c>
      <c r="J40" s="5">
        <f>I40-I40*0.03</f>
        <v>188811.77768400003</v>
      </c>
      <c r="K40" s="5">
        <f aca="true" t="shared" si="16" ref="K40:Q40">J40-J40*0.03</f>
        <v>183147.42435348002</v>
      </c>
      <c r="L40" s="5">
        <f t="shared" si="16"/>
        <v>177653.00162287563</v>
      </c>
      <c r="M40" s="5">
        <f t="shared" si="16"/>
        <v>172323.41157418935</v>
      </c>
      <c r="N40" s="5">
        <f t="shared" si="16"/>
        <v>167153.70922696366</v>
      </c>
      <c r="O40" s="5">
        <f t="shared" si="16"/>
        <v>162139.09795015474</v>
      </c>
      <c r="P40" s="5">
        <f t="shared" si="16"/>
        <v>157274.9250116501</v>
      </c>
      <c r="Q40" s="5">
        <f t="shared" si="16"/>
        <v>152556.67726130062</v>
      </c>
      <c r="R40" s="11">
        <f>I40/H40</f>
        <v>1.497</v>
      </c>
      <c r="S40" s="11">
        <v>88.2</v>
      </c>
      <c r="U40" s="11">
        <f>0.516/0.451</f>
        <v>1.1441241685144123</v>
      </c>
    </row>
    <row r="41" spans="1:20" ht="247.5" customHeight="1">
      <c r="A41" s="16">
        <v>33</v>
      </c>
      <c r="B41" s="2">
        <v>3</v>
      </c>
      <c r="C41" s="36" t="s">
        <v>210</v>
      </c>
      <c r="D41" s="17">
        <v>3000000</v>
      </c>
      <c r="E41" s="17">
        <v>86000</v>
      </c>
      <c r="F41" s="29" t="s">
        <v>193</v>
      </c>
      <c r="G41" s="13" t="s">
        <v>191</v>
      </c>
      <c r="H41" s="13">
        <v>0</v>
      </c>
      <c r="I41" s="13">
        <v>0</v>
      </c>
      <c r="J41" s="13">
        <f>I41+3</f>
        <v>3</v>
      </c>
      <c r="K41" s="13">
        <f aca="true" t="shared" si="17" ref="K41:Q41">J41+3</f>
        <v>6</v>
      </c>
      <c r="L41" s="13">
        <f t="shared" si="17"/>
        <v>9</v>
      </c>
      <c r="M41" s="13">
        <f t="shared" si="17"/>
        <v>12</v>
      </c>
      <c r="N41" s="13">
        <f t="shared" si="17"/>
        <v>15</v>
      </c>
      <c r="O41" s="13">
        <f t="shared" si="17"/>
        <v>18</v>
      </c>
      <c r="P41" s="13">
        <f t="shared" si="17"/>
        <v>21</v>
      </c>
      <c r="Q41" s="13">
        <f t="shared" si="17"/>
        <v>24</v>
      </c>
      <c r="R41" s="11">
        <v>10</v>
      </c>
      <c r="S41" s="58">
        <f>SUM(S38:S40)</f>
        <v>23513.350000000002</v>
      </c>
      <c r="T41" s="11">
        <f>S41*U40</f>
        <v>26902.19201773836</v>
      </c>
    </row>
    <row r="42" spans="1:17" ht="69" customHeight="1">
      <c r="A42" s="16">
        <v>34</v>
      </c>
      <c r="B42" s="2" t="s">
        <v>271</v>
      </c>
      <c r="C42" s="36"/>
      <c r="D42" s="17"/>
      <c r="E42" s="17"/>
      <c r="F42" s="29" t="s">
        <v>272</v>
      </c>
      <c r="G42" s="13" t="s">
        <v>273</v>
      </c>
      <c r="H42" s="37">
        <f>H16/H17</f>
        <v>0.2835951904430965</v>
      </c>
      <c r="I42" s="37">
        <f aca="true" t="shared" si="18" ref="I42:Q42">I16/I17</f>
        <v>0.2832736539459955</v>
      </c>
      <c r="J42" s="37">
        <f t="shared" si="18"/>
        <v>0.2705883317550668</v>
      </c>
      <c r="K42" s="37">
        <f t="shared" si="18"/>
        <v>0.2597647701896524</v>
      </c>
      <c r="L42" s="37">
        <f t="shared" si="18"/>
        <v>0.24726478163565266</v>
      </c>
      <c r="M42" s="37">
        <f t="shared" si="18"/>
        <v>0.2353662977188524</v>
      </c>
      <c r="N42" s="37">
        <f t="shared" si="18"/>
        <v>0.22404037378646177</v>
      </c>
      <c r="O42" s="37">
        <f t="shared" si="18"/>
        <v>0.2132594580143963</v>
      </c>
      <c r="P42" s="37">
        <f t="shared" si="18"/>
        <v>0.20299732438378162</v>
      </c>
      <c r="Q42" s="37">
        <f t="shared" si="18"/>
        <v>0.19322900888265634</v>
      </c>
    </row>
    <row r="43" spans="1:17" ht="67.5" customHeight="1">
      <c r="A43" s="16">
        <v>35</v>
      </c>
      <c r="B43" s="2" t="s">
        <v>275</v>
      </c>
      <c r="C43" s="36"/>
      <c r="D43" s="17"/>
      <c r="E43" s="17"/>
      <c r="F43" s="29" t="s">
        <v>274</v>
      </c>
      <c r="G43" s="13" t="s">
        <v>273</v>
      </c>
      <c r="H43" s="37">
        <f>H18/H19</f>
        <v>0.2835951904430965</v>
      </c>
      <c r="I43" s="37">
        <f>I18/I19</f>
        <v>0.28327365394599546</v>
      </c>
      <c r="J43" s="37">
        <f>J18/J19</f>
        <v>0.2705883317550665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</row>
    <row r="44" spans="1:17" ht="81.75" customHeight="1">
      <c r="A44" s="16">
        <v>36</v>
      </c>
      <c r="B44" s="2" t="s">
        <v>276</v>
      </c>
      <c r="C44" s="36"/>
      <c r="D44" s="17"/>
      <c r="E44" s="17"/>
      <c r="F44" s="29" t="s">
        <v>277</v>
      </c>
      <c r="G44" s="13" t="s">
        <v>273</v>
      </c>
      <c r="H44" s="37">
        <v>0</v>
      </c>
      <c r="I44" s="37">
        <f>H42-I42</f>
        <v>0.00032153649710098264</v>
      </c>
      <c r="J44" s="37">
        <f aca="true" t="shared" si="19" ref="J44:P44">I42-J42</f>
        <v>0.012685322190928716</v>
      </c>
      <c r="K44" s="37">
        <f t="shared" si="19"/>
        <v>0.010823561565414419</v>
      </c>
      <c r="L44" s="37">
        <f t="shared" si="19"/>
        <v>0.012499988553999725</v>
      </c>
      <c r="M44" s="37">
        <f t="shared" si="19"/>
        <v>0.011898483916800262</v>
      </c>
      <c r="N44" s="37">
        <f t="shared" si="19"/>
        <v>0.011325923932390625</v>
      </c>
      <c r="O44" s="37">
        <f t="shared" si="19"/>
        <v>0.01078091577206547</v>
      </c>
      <c r="P44" s="37">
        <f t="shared" si="19"/>
        <v>0.010262133630614678</v>
      </c>
      <c r="Q44" s="37">
        <f>P42-Q42</f>
        <v>0.00976831550112528</v>
      </c>
    </row>
    <row r="45" spans="1:17" ht="71.25" customHeight="1">
      <c r="A45" s="16">
        <v>37</v>
      </c>
      <c r="B45" s="2" t="s">
        <v>278</v>
      </c>
      <c r="C45" s="36"/>
      <c r="D45" s="17"/>
      <c r="E45" s="17"/>
      <c r="F45" s="29" t="s">
        <v>279</v>
      </c>
      <c r="G45" s="13" t="s">
        <v>273</v>
      </c>
      <c r="H45" s="37">
        <v>0</v>
      </c>
      <c r="I45" s="37">
        <f>I43-H43</f>
        <v>-0.00032153649710103815</v>
      </c>
      <c r="J45" s="37">
        <f aca="true" t="shared" si="20" ref="J45:Q45">J43-I43</f>
        <v>-0.012685322190928938</v>
      </c>
      <c r="K45" s="37">
        <f t="shared" si="20"/>
        <v>-0.2705883317550665</v>
      </c>
      <c r="L45" s="37">
        <f t="shared" si="20"/>
        <v>0</v>
      </c>
      <c r="M45" s="37">
        <f t="shared" si="20"/>
        <v>0</v>
      </c>
      <c r="N45" s="37">
        <f t="shared" si="20"/>
        <v>0</v>
      </c>
      <c r="O45" s="37">
        <f t="shared" si="20"/>
        <v>0</v>
      </c>
      <c r="P45" s="37">
        <f t="shared" si="20"/>
        <v>0</v>
      </c>
      <c r="Q45" s="37">
        <f t="shared" si="20"/>
        <v>0</v>
      </c>
    </row>
    <row r="46" spans="1:17" ht="111" customHeight="1">
      <c r="A46" s="16">
        <v>38</v>
      </c>
      <c r="B46" s="2" t="s">
        <v>283</v>
      </c>
      <c r="C46" s="36"/>
      <c r="D46" s="17"/>
      <c r="E46" s="17"/>
      <c r="F46" s="29" t="s">
        <v>280</v>
      </c>
      <c r="G46" s="13" t="s">
        <v>281</v>
      </c>
      <c r="H46" s="13">
        <f>H43/H42</f>
        <v>1</v>
      </c>
      <c r="I46" s="13">
        <f aca="true" t="shared" si="21" ref="I46:Q46">I43/I42</f>
        <v>0.9999999999999998</v>
      </c>
      <c r="J46" s="13">
        <f t="shared" si="21"/>
        <v>0.999999999999999</v>
      </c>
      <c r="K46" s="13">
        <f t="shared" si="21"/>
        <v>0</v>
      </c>
      <c r="L46" s="13">
        <f t="shared" si="21"/>
        <v>0</v>
      </c>
      <c r="M46" s="13">
        <f t="shared" si="21"/>
        <v>0</v>
      </c>
      <c r="N46" s="13">
        <f t="shared" si="21"/>
        <v>0</v>
      </c>
      <c r="O46" s="13">
        <f t="shared" si="21"/>
        <v>0</v>
      </c>
      <c r="P46" s="13">
        <f t="shared" si="21"/>
        <v>0</v>
      </c>
      <c r="Q46" s="13">
        <f t="shared" si="21"/>
        <v>0</v>
      </c>
    </row>
    <row r="47" spans="1:20" ht="59.25" customHeight="1">
      <c r="A47" s="16">
        <v>39</v>
      </c>
      <c r="B47" s="2" t="s">
        <v>282</v>
      </c>
      <c r="C47" s="36"/>
      <c r="D47" s="17"/>
      <c r="E47" s="17"/>
      <c r="F47" s="29" t="s">
        <v>284</v>
      </c>
      <c r="G47" s="13" t="s">
        <v>214</v>
      </c>
      <c r="H47" s="37">
        <f>H20/H21</f>
        <v>0.05291338699690403</v>
      </c>
      <c r="I47" s="37">
        <f aca="true" t="shared" si="22" ref="I47:Q47">I20/I21</f>
        <v>0.05254538699690403</v>
      </c>
      <c r="J47" s="37">
        <f t="shared" si="22"/>
        <v>0.0522024520123839</v>
      </c>
      <c r="K47" s="37">
        <f t="shared" si="22"/>
        <v>0.05186175692879257</v>
      </c>
      <c r="L47" s="37">
        <f t="shared" si="22"/>
        <v>0.05158835913312694</v>
      </c>
      <c r="M47" s="37">
        <f t="shared" si="22"/>
        <v>0.05131640259898235</v>
      </c>
      <c r="N47" s="37">
        <f t="shared" si="22"/>
        <v>0.05104587972851123</v>
      </c>
      <c r="O47" s="37">
        <f t="shared" si="22"/>
        <v>0.05077678296391937</v>
      </c>
      <c r="P47" s="37">
        <f t="shared" si="22"/>
        <v>0.050509104787254656</v>
      </c>
      <c r="Q47" s="38">
        <f t="shared" si="22"/>
        <v>0.05024283772019714</v>
      </c>
      <c r="R47" s="59"/>
      <c r="S47" s="59"/>
      <c r="T47" s="59"/>
    </row>
    <row r="48" spans="1:17" ht="57" customHeight="1">
      <c r="A48" s="16">
        <v>40</v>
      </c>
      <c r="B48" s="2" t="s">
        <v>285</v>
      </c>
      <c r="C48" s="36"/>
      <c r="D48" s="17"/>
      <c r="E48" s="17"/>
      <c r="F48" s="29" t="s">
        <v>286</v>
      </c>
      <c r="G48" s="13" t="s">
        <v>214</v>
      </c>
      <c r="H48" s="39">
        <f>H22/H23</f>
        <v>0.0483630048918764</v>
      </c>
      <c r="I48" s="39">
        <f aca="true" t="shared" si="23" ref="I48:Q48">I22/I23</f>
        <v>0.047661630097789925</v>
      </c>
      <c r="J48" s="39">
        <f t="shared" si="23"/>
        <v>0.027962507462686557</v>
      </c>
      <c r="K48" s="39">
        <f t="shared" si="23"/>
        <v>0</v>
      </c>
      <c r="L48" s="39">
        <f t="shared" si="23"/>
        <v>0</v>
      </c>
      <c r="M48" s="39">
        <f t="shared" si="23"/>
        <v>0</v>
      </c>
      <c r="N48" s="39">
        <f t="shared" si="23"/>
        <v>0</v>
      </c>
      <c r="O48" s="39">
        <f t="shared" si="23"/>
        <v>0</v>
      </c>
      <c r="P48" s="39">
        <f t="shared" si="23"/>
        <v>0</v>
      </c>
      <c r="Q48" s="39">
        <f t="shared" si="23"/>
        <v>0</v>
      </c>
    </row>
    <row r="49" spans="1:17" ht="75.75" customHeight="1">
      <c r="A49" s="16">
        <v>41</v>
      </c>
      <c r="B49" s="2" t="s">
        <v>288</v>
      </c>
      <c r="C49" s="36"/>
      <c r="D49" s="17"/>
      <c r="E49" s="17"/>
      <c r="F49" s="29" t="s">
        <v>287</v>
      </c>
      <c r="G49" s="13" t="s">
        <v>214</v>
      </c>
      <c r="H49" s="37">
        <f>I47-H47</f>
        <v>-0.00036800000000000027</v>
      </c>
      <c r="I49" s="37">
        <f aca="true" t="shared" si="24" ref="I49:P49">J47-I47</f>
        <v>-0.0003429349845201282</v>
      </c>
      <c r="J49" s="37">
        <f t="shared" si="24"/>
        <v>-0.00034069508359133027</v>
      </c>
      <c r="K49" s="37">
        <f t="shared" si="24"/>
        <v>-0.0002733977956656322</v>
      </c>
      <c r="L49" s="37">
        <f t="shared" si="24"/>
        <v>-0.0002719565341445934</v>
      </c>
      <c r="M49" s="37">
        <f t="shared" si="24"/>
        <v>-0.00027052287047111406</v>
      </c>
      <c r="N49" s="37">
        <f t="shared" si="24"/>
        <v>-0.00026909676459186543</v>
      </c>
      <c r="O49" s="37">
        <f t="shared" si="24"/>
        <v>-0.000267678176664711</v>
      </c>
      <c r="P49" s="37">
        <f t="shared" si="24"/>
        <v>-0.00026626706705751985</v>
      </c>
      <c r="Q49" s="37">
        <v>0</v>
      </c>
    </row>
    <row r="50" spans="1:17" ht="68.25" customHeight="1">
      <c r="A50" s="16">
        <v>42</v>
      </c>
      <c r="B50" s="2" t="s">
        <v>289</v>
      </c>
      <c r="C50" s="36"/>
      <c r="D50" s="17"/>
      <c r="E50" s="17"/>
      <c r="F50" s="29" t="s">
        <v>290</v>
      </c>
      <c r="G50" s="13" t="s">
        <v>214</v>
      </c>
      <c r="H50" s="37">
        <f>I48-H48</f>
        <v>-0.0007013747940864748</v>
      </c>
      <c r="I50" s="37">
        <f aca="true" t="shared" si="25" ref="I50:P50">J48-I48</f>
        <v>-0.01969912263510337</v>
      </c>
      <c r="J50" s="37">
        <f t="shared" si="25"/>
        <v>-0.027962507462686557</v>
      </c>
      <c r="K50" s="37">
        <f t="shared" si="25"/>
        <v>0</v>
      </c>
      <c r="L50" s="37">
        <f t="shared" si="25"/>
        <v>0</v>
      </c>
      <c r="M50" s="37">
        <f t="shared" si="25"/>
        <v>0</v>
      </c>
      <c r="N50" s="37">
        <f t="shared" si="25"/>
        <v>0</v>
      </c>
      <c r="O50" s="37">
        <f t="shared" si="25"/>
        <v>0</v>
      </c>
      <c r="P50" s="37">
        <f t="shared" si="25"/>
        <v>0</v>
      </c>
      <c r="Q50" s="37">
        <f>R48-Q48</f>
        <v>0</v>
      </c>
    </row>
    <row r="51" spans="1:17" ht="120.75" customHeight="1">
      <c r="A51" s="16">
        <v>43</v>
      </c>
      <c r="B51" s="2" t="s">
        <v>292</v>
      </c>
      <c r="C51" s="36"/>
      <c r="D51" s="17"/>
      <c r="E51" s="17"/>
      <c r="F51" s="29" t="s">
        <v>291</v>
      </c>
      <c r="G51" s="13" t="s">
        <v>281</v>
      </c>
      <c r="H51" s="13">
        <f>H50/H49</f>
        <v>1.9059097665393323</v>
      </c>
      <c r="I51" s="13">
        <f aca="true" t="shared" si="26" ref="I51:P51">I50/I49</f>
        <v>57.44273265869481</v>
      </c>
      <c r="J51" s="13">
        <f t="shared" si="26"/>
        <v>82.07487812247997</v>
      </c>
      <c r="K51" s="13">
        <f t="shared" si="26"/>
        <v>0</v>
      </c>
      <c r="L51" s="13">
        <f t="shared" si="26"/>
        <v>0</v>
      </c>
      <c r="M51" s="13">
        <f t="shared" si="26"/>
        <v>0</v>
      </c>
      <c r="N51" s="13">
        <f t="shared" si="26"/>
        <v>0</v>
      </c>
      <c r="O51" s="13">
        <f t="shared" si="26"/>
        <v>0</v>
      </c>
      <c r="P51" s="13">
        <f t="shared" si="26"/>
        <v>0</v>
      </c>
      <c r="Q51" s="13">
        <v>0</v>
      </c>
    </row>
    <row r="52" spans="1:20" ht="57.75" customHeight="1">
      <c r="A52" s="16">
        <v>44</v>
      </c>
      <c r="B52" s="2" t="s">
        <v>293</v>
      </c>
      <c r="C52" s="36"/>
      <c r="D52" s="17"/>
      <c r="E52" s="17"/>
      <c r="F52" s="29" t="s">
        <v>77</v>
      </c>
      <c r="G52" s="13" t="s">
        <v>78</v>
      </c>
      <c r="H52" s="37">
        <f>H24/H25</f>
        <v>0.07511092572279744</v>
      </c>
      <c r="I52" s="37">
        <f aca="true" t="shared" si="27" ref="I52:Q52">I24/I25</f>
        <v>0.07368973440561095</v>
      </c>
      <c r="J52" s="37">
        <f t="shared" si="27"/>
        <v>0.07221066651894628</v>
      </c>
      <c r="K52" s="37">
        <f t="shared" si="27"/>
        <v>0.0707605369170207</v>
      </c>
      <c r="L52" s="37">
        <f t="shared" si="27"/>
        <v>0.0697830659658336</v>
      </c>
      <c r="M52" s="37">
        <f t="shared" si="27"/>
        <v>0.06881909758969812</v>
      </c>
      <c r="N52" s="37">
        <f t="shared" si="27"/>
        <v>0.06786844526692498</v>
      </c>
      <c r="O52" s="37">
        <f t="shared" si="27"/>
        <v>0.06693092505239573</v>
      </c>
      <c r="P52" s="37">
        <f t="shared" si="27"/>
        <v>0.06600635554197049</v>
      </c>
      <c r="Q52" s="37">
        <f t="shared" si="27"/>
        <v>0.06509455783738745</v>
      </c>
      <c r="T52" s="11">
        <f>0.516/0.451</f>
        <v>1.1441241685144123</v>
      </c>
    </row>
    <row r="53" spans="1:17" ht="54" customHeight="1">
      <c r="A53" s="16">
        <v>45</v>
      </c>
      <c r="B53" s="2" t="s">
        <v>294</v>
      </c>
      <c r="C53" s="36"/>
      <c r="D53" s="17"/>
      <c r="E53" s="17"/>
      <c r="F53" s="29" t="s">
        <v>79</v>
      </c>
      <c r="G53" s="13" t="s">
        <v>78</v>
      </c>
      <c r="H53" s="37">
        <f>H26/H27</f>
        <v>0.07511092572279741</v>
      </c>
      <c r="I53" s="37">
        <f>I26/I27</f>
        <v>0.07368973440561095</v>
      </c>
      <c r="J53" s="37">
        <f>J26/J27</f>
        <v>0.07221066651894617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</row>
    <row r="54" spans="1:17" ht="59.25" customHeight="1">
      <c r="A54" s="16">
        <v>46</v>
      </c>
      <c r="B54" s="2" t="s">
        <v>295</v>
      </c>
      <c r="C54" s="36"/>
      <c r="D54" s="17"/>
      <c r="E54" s="17"/>
      <c r="F54" s="29" t="s">
        <v>80</v>
      </c>
      <c r="G54" s="13" t="s">
        <v>78</v>
      </c>
      <c r="H54" s="37">
        <f>I52-H52</f>
        <v>-0.0014211913171864876</v>
      </c>
      <c r="I54" s="37">
        <f aca="true" t="shared" si="28" ref="I54:Q54">J52-I52</f>
        <v>-0.0014790678866646728</v>
      </c>
      <c r="J54" s="37">
        <f t="shared" si="28"/>
        <v>-0.0014501296019255872</v>
      </c>
      <c r="K54" s="37">
        <f t="shared" si="28"/>
        <v>-0.0009774709511870955</v>
      </c>
      <c r="L54" s="37">
        <f t="shared" si="28"/>
        <v>-0.0009639683761354795</v>
      </c>
      <c r="M54" s="37">
        <f t="shared" si="28"/>
        <v>-0.0009506523227731378</v>
      </c>
      <c r="N54" s="37">
        <f t="shared" si="28"/>
        <v>-0.0009375202145292527</v>
      </c>
      <c r="O54" s="37">
        <f t="shared" si="28"/>
        <v>-0.0009245695104252438</v>
      </c>
      <c r="P54" s="37">
        <f t="shared" si="28"/>
        <v>-0.0009117977045830367</v>
      </c>
      <c r="Q54" s="37">
        <f t="shared" si="28"/>
        <v>-0.06509455783738745</v>
      </c>
    </row>
    <row r="55" spans="1:17" ht="66" customHeight="1">
      <c r="A55" s="16">
        <v>47</v>
      </c>
      <c r="B55" s="2" t="s">
        <v>296</v>
      </c>
      <c r="C55" s="36"/>
      <c r="D55" s="17"/>
      <c r="E55" s="17"/>
      <c r="F55" s="29" t="s">
        <v>81</v>
      </c>
      <c r="G55" s="13" t="s">
        <v>78</v>
      </c>
      <c r="H55" s="37">
        <f>I53-H53</f>
        <v>-0.0014211913171864599</v>
      </c>
      <c r="I55" s="37">
        <f aca="true" t="shared" si="29" ref="I55:Q55">J53-I53</f>
        <v>-0.0014790678866647838</v>
      </c>
      <c r="J55" s="37">
        <f t="shared" si="29"/>
        <v>-0.07221066651894617</v>
      </c>
      <c r="K55" s="37">
        <f t="shared" si="29"/>
        <v>0</v>
      </c>
      <c r="L55" s="37">
        <f t="shared" si="29"/>
        <v>0</v>
      </c>
      <c r="M55" s="37">
        <f t="shared" si="29"/>
        <v>0</v>
      </c>
      <c r="N55" s="37">
        <f t="shared" si="29"/>
        <v>0</v>
      </c>
      <c r="O55" s="37">
        <f t="shared" si="29"/>
        <v>0</v>
      </c>
      <c r="P55" s="37">
        <f t="shared" si="29"/>
        <v>0</v>
      </c>
      <c r="Q55" s="37">
        <f t="shared" si="29"/>
        <v>0</v>
      </c>
    </row>
    <row r="56" spans="1:17" ht="125.25" customHeight="1">
      <c r="A56" s="16">
        <v>48</v>
      </c>
      <c r="B56" s="2" t="s">
        <v>297</v>
      </c>
      <c r="C56" s="36"/>
      <c r="D56" s="17"/>
      <c r="E56" s="17"/>
      <c r="F56" s="29" t="s">
        <v>291</v>
      </c>
      <c r="G56" s="13" t="s">
        <v>281</v>
      </c>
      <c r="H56" s="13">
        <f>H55/H54</f>
        <v>0.9999999999999805</v>
      </c>
      <c r="I56" s="13">
        <f aca="true" t="shared" si="30" ref="I56:Q56">I55/I54</f>
        <v>1.000000000000075</v>
      </c>
      <c r="J56" s="13">
        <f t="shared" si="30"/>
        <v>49.796008869179424</v>
      </c>
      <c r="K56" s="13">
        <f t="shared" si="30"/>
        <v>0</v>
      </c>
      <c r="L56" s="13">
        <f t="shared" si="30"/>
        <v>0</v>
      </c>
      <c r="M56" s="13">
        <f t="shared" si="30"/>
        <v>0</v>
      </c>
      <c r="N56" s="13">
        <f t="shared" si="30"/>
        <v>0</v>
      </c>
      <c r="O56" s="13">
        <f t="shared" si="30"/>
        <v>0</v>
      </c>
      <c r="P56" s="13">
        <f t="shared" si="30"/>
        <v>0</v>
      </c>
      <c r="Q56" s="13">
        <f t="shared" si="30"/>
        <v>0</v>
      </c>
    </row>
    <row r="57" spans="1:18" ht="70.5" customHeight="1">
      <c r="A57" s="16">
        <v>49</v>
      </c>
      <c r="B57" s="2"/>
      <c r="C57" s="2"/>
      <c r="D57" s="17"/>
      <c r="E57" s="17"/>
      <c r="F57" s="29" t="s">
        <v>211</v>
      </c>
      <c r="G57" s="13" t="s">
        <v>215</v>
      </c>
      <c r="H57" s="19">
        <v>103.98</v>
      </c>
      <c r="I57" s="19">
        <v>102.63</v>
      </c>
      <c r="J57" s="19">
        <v>101.2</v>
      </c>
      <c r="K57" s="19">
        <v>99.77</v>
      </c>
      <c r="L57" s="19">
        <v>98.5</v>
      </c>
      <c r="M57" s="19">
        <f aca="true" t="shared" si="31" ref="M57:Q58">L57/K57*L57</f>
        <v>97.2461661822191</v>
      </c>
      <c r="N57" s="19">
        <f t="shared" si="31"/>
        <v>96.00829276284034</v>
      </c>
      <c r="O57" s="19">
        <f t="shared" si="31"/>
        <v>94.78617657752604</v>
      </c>
      <c r="P57" s="19">
        <f t="shared" si="31"/>
        <v>93.5796170480737</v>
      </c>
      <c r="Q57" s="19">
        <f t="shared" si="31"/>
        <v>92.38841614949642</v>
      </c>
      <c r="R57" s="11">
        <v>11</v>
      </c>
    </row>
    <row r="58" spans="1:18" ht="40.5" customHeight="1">
      <c r="A58" s="16">
        <v>50</v>
      </c>
      <c r="B58" s="2"/>
      <c r="C58" s="2"/>
      <c r="D58" s="17"/>
      <c r="E58" s="17"/>
      <c r="F58" s="3" t="s">
        <v>195</v>
      </c>
      <c r="G58" s="13" t="s">
        <v>194</v>
      </c>
      <c r="H58" s="40">
        <v>23360</v>
      </c>
      <c r="I58" s="4">
        <v>22918</v>
      </c>
      <c r="J58" s="4">
        <v>22458</v>
      </c>
      <c r="K58" s="4">
        <v>22007</v>
      </c>
      <c r="L58" s="19">
        <v>21703</v>
      </c>
      <c r="M58" s="19">
        <f t="shared" si="31"/>
        <v>21403.19939110283</v>
      </c>
      <c r="N58" s="19">
        <f t="shared" si="31"/>
        <v>21107.54016381627</v>
      </c>
      <c r="O58" s="19">
        <f t="shared" si="31"/>
        <v>20815.965109978846</v>
      </c>
      <c r="P58" s="19">
        <f t="shared" si="31"/>
        <v>20528.41781169041</v>
      </c>
      <c r="Q58" s="19">
        <f t="shared" si="31"/>
        <v>20244.842630395648</v>
      </c>
      <c r="R58" s="11">
        <v>12</v>
      </c>
    </row>
    <row r="59" spans="1:18" ht="63.75" customHeight="1">
      <c r="A59" s="16">
        <v>51</v>
      </c>
      <c r="B59" s="2"/>
      <c r="C59" s="2"/>
      <c r="D59" s="17"/>
      <c r="E59" s="17"/>
      <c r="F59" s="3" t="s">
        <v>196</v>
      </c>
      <c r="G59" s="13" t="s">
        <v>197</v>
      </c>
      <c r="H59" s="18">
        <v>0.26255194669583454</v>
      </c>
      <c r="I59" s="18">
        <v>0.26172014600478644</v>
      </c>
      <c r="J59" s="18">
        <v>0.25</v>
      </c>
      <c r="K59" s="18">
        <v>0.24</v>
      </c>
      <c r="L59" s="19">
        <v>0.23</v>
      </c>
      <c r="M59" s="19">
        <v>0.23</v>
      </c>
      <c r="N59" s="19">
        <v>0.22</v>
      </c>
      <c r="O59" s="19">
        <v>0.22</v>
      </c>
      <c r="P59" s="19">
        <v>0.21</v>
      </c>
      <c r="Q59" s="19">
        <v>0.21</v>
      </c>
      <c r="R59" s="11">
        <v>13</v>
      </c>
    </row>
    <row r="60" spans="1:18" ht="51.75" customHeight="1">
      <c r="A60" s="16">
        <v>52</v>
      </c>
      <c r="B60" s="2"/>
      <c r="C60" s="2"/>
      <c r="D60" s="17"/>
      <c r="E60" s="17"/>
      <c r="F60" s="3" t="s">
        <v>212</v>
      </c>
      <c r="G60" s="13" t="s">
        <v>213</v>
      </c>
      <c r="H60" s="5">
        <v>88200</v>
      </c>
      <c r="I60" s="5">
        <v>88100</v>
      </c>
      <c r="J60" s="5">
        <v>84154.78</v>
      </c>
      <c r="K60" s="5">
        <v>80788.58</v>
      </c>
      <c r="L60" s="41">
        <v>76901</v>
      </c>
      <c r="M60" s="41">
        <f>L60/K60*L60</f>
        <v>73200.49196309676</v>
      </c>
      <c r="N60" s="41">
        <f>M60/L60*M60</f>
        <v>69678.05390878394</v>
      </c>
      <c r="O60" s="41">
        <f>N60/M60*N60</f>
        <v>66325.11703559333</v>
      </c>
      <c r="P60" s="41">
        <f>O60/N60*O60</f>
        <v>63133.52487633974</v>
      </c>
      <c r="Q60" s="41">
        <f>P60/O60*P60</f>
        <v>60095.513456424196</v>
      </c>
      <c r="R60" s="11">
        <v>14</v>
      </c>
    </row>
    <row r="61" spans="1:18" ht="65.25" customHeight="1">
      <c r="A61" s="16">
        <v>53</v>
      </c>
      <c r="B61" s="2"/>
      <c r="C61" s="2"/>
      <c r="D61" s="17"/>
      <c r="E61" s="17"/>
      <c r="F61" s="3" t="s">
        <v>198</v>
      </c>
      <c r="G61" s="13" t="s">
        <v>214</v>
      </c>
      <c r="H61" s="18">
        <v>0.64</v>
      </c>
      <c r="I61" s="18">
        <v>0.635996409335727</v>
      </c>
      <c r="J61" s="18">
        <v>0.6297718545290261</v>
      </c>
      <c r="K61" s="18">
        <v>0.6297718545290261</v>
      </c>
      <c r="L61" s="19">
        <v>0.62</v>
      </c>
      <c r="M61" s="19">
        <v>0.62</v>
      </c>
      <c r="N61" s="19">
        <v>0.61</v>
      </c>
      <c r="O61" s="19">
        <v>0.61</v>
      </c>
      <c r="P61" s="19">
        <v>0.6</v>
      </c>
      <c r="Q61" s="19">
        <v>0.6</v>
      </c>
      <c r="R61" s="11">
        <v>15</v>
      </c>
    </row>
    <row r="62" spans="1:18" ht="63.75" customHeight="1">
      <c r="A62" s="16">
        <v>54</v>
      </c>
      <c r="B62" s="2"/>
      <c r="C62" s="2"/>
      <c r="D62" s="17"/>
      <c r="E62" s="17"/>
      <c r="F62" s="3" t="s">
        <v>200</v>
      </c>
      <c r="G62" s="13" t="s">
        <v>199</v>
      </c>
      <c r="H62" s="6">
        <v>144</v>
      </c>
      <c r="I62" s="6">
        <v>141.70000000000002</v>
      </c>
      <c r="J62" s="6">
        <v>139.4</v>
      </c>
      <c r="K62" s="6">
        <v>137.137</v>
      </c>
      <c r="L62" s="19">
        <v>135.1</v>
      </c>
      <c r="M62" s="19">
        <f>L62/K62*L62</f>
        <v>133.09325710785564</v>
      </c>
      <c r="N62" s="19">
        <f>M62/L62*M62</f>
        <v>131.1163218917673</v>
      </c>
      <c r="O62" s="19">
        <f>N62/M62*N62</f>
        <v>129.16875159568724</v>
      </c>
      <c r="P62" s="19">
        <f>O62/N62*O62</f>
        <v>127.25011004015943</v>
      </c>
      <c r="Q62" s="19">
        <f>P62/O62*P62</f>
        <v>125.35996752463257</v>
      </c>
      <c r="R62" s="11">
        <v>16</v>
      </c>
    </row>
    <row r="63" spans="1:18" ht="69" customHeight="1">
      <c r="A63" s="16">
        <v>55</v>
      </c>
      <c r="B63" s="2"/>
      <c r="C63" s="2"/>
      <c r="D63" s="17"/>
      <c r="E63" s="17"/>
      <c r="F63" s="3" t="s">
        <v>201</v>
      </c>
      <c r="G63" s="13" t="s">
        <v>214</v>
      </c>
      <c r="H63" s="18">
        <v>2.07</v>
      </c>
      <c r="I63" s="18">
        <v>2.07001795332136</v>
      </c>
      <c r="J63" s="18">
        <v>2.06</v>
      </c>
      <c r="K63" s="18">
        <v>2.06</v>
      </c>
      <c r="L63" s="19">
        <v>2.05</v>
      </c>
      <c r="M63" s="19">
        <v>2.05</v>
      </c>
      <c r="N63" s="19">
        <v>2.04</v>
      </c>
      <c r="O63" s="19">
        <v>2.04</v>
      </c>
      <c r="P63" s="19">
        <v>2.03</v>
      </c>
      <c r="Q63" s="19">
        <v>2.03</v>
      </c>
      <c r="R63" s="11">
        <v>17</v>
      </c>
    </row>
    <row r="64" spans="1:18" ht="62.25" customHeight="1">
      <c r="A64" s="16">
        <v>56</v>
      </c>
      <c r="B64" s="2"/>
      <c r="C64" s="2"/>
      <c r="D64" s="17"/>
      <c r="E64" s="17"/>
      <c r="F64" s="3" t="s">
        <v>202</v>
      </c>
      <c r="G64" s="13" t="s">
        <v>199</v>
      </c>
      <c r="H64" s="5">
        <v>464.43</v>
      </c>
      <c r="I64" s="5">
        <v>461.2</v>
      </c>
      <c r="J64" s="5">
        <v>458.19</v>
      </c>
      <c r="K64" s="5">
        <v>455.19966</v>
      </c>
      <c r="L64" s="19">
        <v>452.8</v>
      </c>
      <c r="M64" s="19">
        <f>L64/K64*L64</f>
        <v>450.4129902030244</v>
      </c>
      <c r="N64" s="19">
        <f>M64/L64*M64</f>
        <v>448.0385639214437</v>
      </c>
      <c r="O64" s="19">
        <f>N64/M64*N64</f>
        <v>445.67665481918357</v>
      </c>
      <c r="P64" s="19">
        <f>O64/N64*O64</f>
        <v>443.327196909871</v>
      </c>
      <c r="Q64" s="19">
        <f>P64/O64*P64</f>
        <v>440.99012455499116</v>
      </c>
      <c r="R64" s="11">
        <v>18</v>
      </c>
    </row>
    <row r="65" spans="1:18" ht="67.5" customHeight="1">
      <c r="A65" s="16">
        <v>57</v>
      </c>
      <c r="B65" s="2"/>
      <c r="C65" s="2"/>
      <c r="D65" s="17"/>
      <c r="E65" s="17"/>
      <c r="F65" s="3" t="s">
        <v>203</v>
      </c>
      <c r="G65" s="13" t="s">
        <v>214</v>
      </c>
      <c r="H65" s="18">
        <v>0.29</v>
      </c>
      <c r="I65" s="18">
        <v>0.29</v>
      </c>
      <c r="J65" s="18">
        <v>0.28</v>
      </c>
      <c r="K65" s="18">
        <v>0.28</v>
      </c>
      <c r="L65" s="19">
        <v>0.27</v>
      </c>
      <c r="M65" s="19">
        <v>0.27</v>
      </c>
      <c r="N65" s="19">
        <v>0.26</v>
      </c>
      <c r="O65" s="19">
        <v>0.26</v>
      </c>
      <c r="P65" s="19">
        <v>0.25</v>
      </c>
      <c r="Q65" s="19">
        <v>0.25</v>
      </c>
      <c r="R65" s="11">
        <v>19</v>
      </c>
    </row>
    <row r="66" spans="1:18" ht="66.75" customHeight="1">
      <c r="A66" s="16">
        <v>58</v>
      </c>
      <c r="B66" s="2">
        <v>31</v>
      </c>
      <c r="C66" s="2"/>
      <c r="D66" s="17"/>
      <c r="E66" s="17"/>
      <c r="F66" s="3" t="s">
        <v>204</v>
      </c>
      <c r="G66" s="13" t="s">
        <v>199</v>
      </c>
      <c r="H66" s="5">
        <v>65.15</v>
      </c>
      <c r="I66" s="5">
        <v>64.76</v>
      </c>
      <c r="J66" s="5">
        <v>62.14</v>
      </c>
      <c r="K66" s="5">
        <v>61.76</v>
      </c>
      <c r="L66" s="19">
        <v>60.49</v>
      </c>
      <c r="M66" s="34">
        <f>L66/K66*L66</f>
        <v>59.246115608808296</v>
      </c>
      <c r="N66" s="34">
        <f>M66/L66*M66</f>
        <v>58.02780979884738</v>
      </c>
      <c r="O66" s="34">
        <f>N66/M66*N66</f>
        <v>56.83455658569103</v>
      </c>
      <c r="P66" s="34">
        <f>O66/N66*O66</f>
        <v>55.6658408009788</v>
      </c>
      <c r="Q66" s="34">
        <f>P66/O66*P66</f>
        <v>54.521157870000124</v>
      </c>
      <c r="R66" s="11">
        <v>20</v>
      </c>
    </row>
    <row r="67" spans="1:17" ht="34.5" customHeight="1">
      <c r="A67" s="16">
        <v>59</v>
      </c>
      <c r="B67" s="2">
        <v>39</v>
      </c>
      <c r="C67" s="2"/>
      <c r="D67" s="17"/>
      <c r="E67" s="17"/>
      <c r="F67" s="3" t="s">
        <v>300</v>
      </c>
      <c r="G67" s="13" t="s">
        <v>239</v>
      </c>
      <c r="H67" s="7">
        <v>170</v>
      </c>
      <c r="I67" s="7">
        <v>170</v>
      </c>
      <c r="J67" s="7">
        <v>170</v>
      </c>
      <c r="K67" s="7">
        <v>170</v>
      </c>
      <c r="L67" s="7">
        <v>170</v>
      </c>
      <c r="M67" s="7">
        <v>170</v>
      </c>
      <c r="N67" s="7">
        <v>170</v>
      </c>
      <c r="O67" s="7">
        <v>170</v>
      </c>
      <c r="P67" s="7">
        <v>170</v>
      </c>
      <c r="Q67" s="7">
        <v>170</v>
      </c>
    </row>
    <row r="68" spans="1:17" ht="42">
      <c r="A68" s="16">
        <v>60</v>
      </c>
      <c r="B68" s="2">
        <v>40</v>
      </c>
      <c r="C68" s="42"/>
      <c r="D68" s="42"/>
      <c r="E68" s="42"/>
      <c r="F68" s="3" t="s">
        <v>254</v>
      </c>
      <c r="G68" s="13" t="s">
        <v>239</v>
      </c>
      <c r="H68" s="7">
        <v>0</v>
      </c>
      <c r="I68" s="7">
        <v>0</v>
      </c>
      <c r="J68" s="7">
        <v>0</v>
      </c>
      <c r="K68" s="7">
        <v>23</v>
      </c>
      <c r="L68" s="7">
        <v>45</v>
      </c>
      <c r="M68" s="7">
        <v>75</v>
      </c>
      <c r="N68" s="7">
        <v>100</v>
      </c>
      <c r="O68" s="7">
        <v>125</v>
      </c>
      <c r="P68" s="7">
        <v>150</v>
      </c>
      <c r="Q68" s="7">
        <v>170</v>
      </c>
    </row>
    <row r="69" spans="1:17" ht="57" customHeight="1">
      <c r="A69" s="16">
        <v>61</v>
      </c>
      <c r="B69" s="2" t="s">
        <v>301</v>
      </c>
      <c r="C69" s="42"/>
      <c r="D69" s="42"/>
      <c r="E69" s="42"/>
      <c r="F69" s="29" t="s">
        <v>302</v>
      </c>
      <c r="G69" s="13" t="s">
        <v>191</v>
      </c>
      <c r="H69" s="7">
        <f>H68/H67*100</f>
        <v>0</v>
      </c>
      <c r="I69" s="7">
        <f aca="true" t="shared" si="32" ref="I69:Q69">I68/I67*100</f>
        <v>0</v>
      </c>
      <c r="J69" s="7">
        <f t="shared" si="32"/>
        <v>0</v>
      </c>
      <c r="K69" s="7">
        <f t="shared" si="32"/>
        <v>13.529411764705882</v>
      </c>
      <c r="L69" s="7">
        <f t="shared" si="32"/>
        <v>26.47058823529412</v>
      </c>
      <c r="M69" s="7">
        <f t="shared" si="32"/>
        <v>44.11764705882353</v>
      </c>
      <c r="N69" s="7">
        <f t="shared" si="32"/>
        <v>58.82352941176471</v>
      </c>
      <c r="O69" s="7">
        <f t="shared" si="32"/>
        <v>73.52941176470588</v>
      </c>
      <c r="P69" s="7">
        <f t="shared" si="32"/>
        <v>88.23529411764706</v>
      </c>
      <c r="Q69" s="7">
        <f t="shared" si="32"/>
        <v>100</v>
      </c>
    </row>
    <row r="70" spans="1:17" ht="34.5" customHeight="1">
      <c r="A70" s="16">
        <v>62</v>
      </c>
      <c r="B70" s="2">
        <v>41</v>
      </c>
      <c r="C70" s="43"/>
      <c r="D70" s="43"/>
      <c r="E70" s="43"/>
      <c r="F70" s="3" t="s">
        <v>255</v>
      </c>
      <c r="G70" s="13" t="s">
        <v>235</v>
      </c>
      <c r="H70" s="37">
        <v>719017.793</v>
      </c>
      <c r="I70" s="37">
        <f>H70*0.05+H70</f>
        <v>754968.68265</v>
      </c>
      <c r="J70" s="37">
        <f aca="true" t="shared" si="33" ref="J70:Q70">I70*0.05+I70</f>
        <v>792717.1167825</v>
      </c>
      <c r="K70" s="37">
        <f t="shared" si="33"/>
        <v>832352.9726216249</v>
      </c>
      <c r="L70" s="37">
        <f t="shared" si="33"/>
        <v>873970.6212527062</v>
      </c>
      <c r="M70" s="37">
        <f t="shared" si="33"/>
        <v>917669.1523153415</v>
      </c>
      <c r="N70" s="37">
        <f t="shared" si="33"/>
        <v>963552.6099311085</v>
      </c>
      <c r="O70" s="37">
        <f t="shared" si="33"/>
        <v>1011730.240427664</v>
      </c>
      <c r="P70" s="37">
        <f t="shared" si="33"/>
        <v>1062316.7524490473</v>
      </c>
      <c r="Q70" s="37">
        <f t="shared" si="33"/>
        <v>1115432.5900714996</v>
      </c>
    </row>
    <row r="71" spans="1:17" ht="78.75" customHeight="1">
      <c r="A71" s="16">
        <v>63</v>
      </c>
      <c r="B71" s="2">
        <v>42</v>
      </c>
      <c r="C71" s="16"/>
      <c r="D71" s="16"/>
      <c r="E71" s="16"/>
      <c r="F71" s="3" t="s">
        <v>256</v>
      </c>
      <c r="G71" s="13" t="s">
        <v>235</v>
      </c>
      <c r="H71" s="37">
        <v>26066.747</v>
      </c>
      <c r="I71" s="37">
        <f>I70*I72/100</f>
        <v>50019.144829499994</v>
      </c>
      <c r="J71" s="37">
        <f aca="true" t="shared" si="34" ref="J71:Q71">J70*J72/100</f>
        <v>76301.61557444998</v>
      </c>
      <c r="K71" s="37">
        <f t="shared" si="34"/>
        <v>105087.28553182124</v>
      </c>
      <c r="L71" s="37">
        <f t="shared" si="34"/>
        <v>136560.76844599348</v>
      </c>
      <c r="M71" s="37">
        <f t="shared" si="34"/>
        <v>170918.8814377534</v>
      </c>
      <c r="N71" s="37">
        <f t="shared" si="34"/>
        <v>208371.40380757433</v>
      </c>
      <c r="O71" s="37">
        <f t="shared" si="34"/>
        <v>249141.88121078297</v>
      </c>
      <c r="P71" s="37">
        <f t="shared" si="34"/>
        <v>293468.4778447936</v>
      </c>
      <c r="Q71" s="37">
        <f t="shared" si="34"/>
        <v>341604.87943917816</v>
      </c>
    </row>
    <row r="72" spans="1:17" ht="111.75" customHeight="1">
      <c r="A72" s="16">
        <v>64</v>
      </c>
      <c r="B72" s="2" t="s">
        <v>303</v>
      </c>
      <c r="C72" s="16"/>
      <c r="D72" s="16"/>
      <c r="E72" s="16"/>
      <c r="F72" s="3" t="s">
        <v>304</v>
      </c>
      <c r="G72" s="13" t="s">
        <v>191</v>
      </c>
      <c r="H72" s="13">
        <f>H71/H70*100</f>
        <v>3.6253271134279146</v>
      </c>
      <c r="I72" s="13">
        <f>H72+3</f>
        <v>6.625327113427915</v>
      </c>
      <c r="J72" s="13">
        <f aca="true" t="shared" si="35" ref="J72:Q72">I72+3</f>
        <v>9.625327113427915</v>
      </c>
      <c r="K72" s="13">
        <f t="shared" si="35"/>
        <v>12.625327113427915</v>
      </c>
      <c r="L72" s="13">
        <f t="shared" si="35"/>
        <v>15.625327113427915</v>
      </c>
      <c r="M72" s="13">
        <f t="shared" si="35"/>
        <v>18.625327113427915</v>
      </c>
      <c r="N72" s="13">
        <f t="shared" si="35"/>
        <v>21.625327113427915</v>
      </c>
      <c r="O72" s="13">
        <f t="shared" si="35"/>
        <v>24.625327113427915</v>
      </c>
      <c r="P72" s="13">
        <f t="shared" si="35"/>
        <v>27.625327113427915</v>
      </c>
      <c r="Q72" s="13">
        <f t="shared" si="35"/>
        <v>30.625327113427915</v>
      </c>
    </row>
    <row r="73" spans="1:17" ht="12" customHeight="1">
      <c r="A73" s="20"/>
      <c r="B73" s="44"/>
      <c r="C73" s="20"/>
      <c r="D73" s="20"/>
      <c r="E73" s="20"/>
      <c r="F73" s="9"/>
      <c r="G73" s="45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2" customHeight="1">
      <c r="A74" s="20"/>
      <c r="B74" s="44"/>
      <c r="C74" s="20"/>
      <c r="D74" s="20"/>
      <c r="E74" s="20"/>
      <c r="F74" s="9"/>
      <c r="G74" s="45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2" customHeight="1">
      <c r="A75" s="20"/>
      <c r="B75" s="44"/>
      <c r="C75" s="20"/>
      <c r="D75" s="20"/>
      <c r="E75" s="20"/>
      <c r="F75" s="9"/>
      <c r="G75" s="45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2" customHeight="1">
      <c r="A76" s="20"/>
      <c r="B76" s="44"/>
      <c r="C76" s="20"/>
      <c r="D76" s="20"/>
      <c r="E76" s="20"/>
      <c r="F76" s="9"/>
      <c r="G76" s="45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2:12" ht="12.75">
      <c r="B77" s="81" t="s">
        <v>339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</row>
  </sheetData>
  <mergeCells count="11">
    <mergeCell ref="B77:L77"/>
    <mergeCell ref="C6:C7"/>
    <mergeCell ref="D6:E6"/>
    <mergeCell ref="F6:F7"/>
    <mergeCell ref="G6:G7"/>
    <mergeCell ref="M2:Q2"/>
    <mergeCell ref="B4:Q4"/>
    <mergeCell ref="A6:A7"/>
    <mergeCell ref="B6:B7"/>
    <mergeCell ref="H6:H7"/>
    <mergeCell ref="I6:Q6"/>
  </mergeCells>
  <printOptions/>
  <pageMargins left="0.4" right="0.14" top="0.15" bottom="0.14" header="0.15" footer="0.14"/>
  <pageSetup horizontalDpi="600" verticalDpi="600" orientation="landscape" paperSize="9" scale="78" r:id="rId1"/>
  <rowBreaks count="2" manualBreakCount="2">
    <brk id="54" max="27" man="1"/>
    <brk id="6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workbookViewId="0" topLeftCell="A1">
      <selection activeCell="H2" sqref="H2"/>
    </sheetView>
  </sheetViews>
  <sheetFormatPr defaultColWidth="9.00390625" defaultRowHeight="12.75"/>
  <cols>
    <col min="1" max="1" width="6.625" style="66" customWidth="1"/>
    <col min="2" max="6" width="9.125" style="66" customWidth="1"/>
    <col min="7" max="7" width="12.00390625" style="66" customWidth="1"/>
    <col min="8" max="8" width="55.00390625" style="66" customWidth="1"/>
    <col min="9" max="16384" width="9.125" style="66" customWidth="1"/>
  </cols>
  <sheetData>
    <row r="1" ht="12.75">
      <c r="H1" s="66" t="s">
        <v>44</v>
      </c>
    </row>
    <row r="2" spans="7:8" ht="107.25" customHeight="1">
      <c r="G2" s="67"/>
      <c r="H2" s="73" t="s">
        <v>13</v>
      </c>
    </row>
    <row r="3" spans="1:9" ht="21.75" customHeight="1">
      <c r="A3" s="119" t="s">
        <v>352</v>
      </c>
      <c r="B3" s="119"/>
      <c r="C3" s="119"/>
      <c r="D3" s="119"/>
      <c r="E3" s="119"/>
      <c r="F3" s="119"/>
      <c r="G3" s="119"/>
      <c r="H3" s="119"/>
      <c r="I3" s="68"/>
    </row>
    <row r="4" spans="1:8" ht="13.5" customHeight="1">
      <c r="A4" s="120" t="s">
        <v>353</v>
      </c>
      <c r="B4" s="120"/>
      <c r="C4" s="120"/>
      <c r="D4" s="120"/>
      <c r="E4" s="120"/>
      <c r="F4" s="120"/>
      <c r="G4" s="120"/>
      <c r="H4" s="120"/>
    </row>
    <row r="6" spans="1:8" ht="17.25" customHeight="1">
      <c r="A6" s="69" t="s">
        <v>148</v>
      </c>
      <c r="B6" s="121" t="s">
        <v>354</v>
      </c>
      <c r="C6" s="122"/>
      <c r="D6" s="122"/>
      <c r="E6" s="122"/>
      <c r="F6" s="122"/>
      <c r="G6" s="122"/>
      <c r="H6" s="123"/>
    </row>
    <row r="7" spans="1:8" ht="16.5" customHeight="1">
      <c r="A7" s="70">
        <v>1</v>
      </c>
      <c r="B7" s="106" t="s">
        <v>145</v>
      </c>
      <c r="C7" s="107"/>
      <c r="D7" s="107"/>
      <c r="E7" s="107"/>
      <c r="F7" s="107"/>
      <c r="G7" s="107"/>
      <c r="H7" s="108"/>
    </row>
    <row r="8" spans="1:8" ht="16.5" customHeight="1">
      <c r="A8" s="70">
        <v>2</v>
      </c>
      <c r="B8" s="106" t="s">
        <v>356</v>
      </c>
      <c r="C8" s="107"/>
      <c r="D8" s="107"/>
      <c r="E8" s="107"/>
      <c r="F8" s="107"/>
      <c r="G8" s="107"/>
      <c r="H8" s="108"/>
    </row>
    <row r="9" spans="1:8" ht="16.5" customHeight="1">
      <c r="A9" s="70">
        <v>3</v>
      </c>
      <c r="B9" s="106" t="s">
        <v>357</v>
      </c>
      <c r="C9" s="107"/>
      <c r="D9" s="107"/>
      <c r="E9" s="107"/>
      <c r="F9" s="107"/>
      <c r="G9" s="107"/>
      <c r="H9" s="108"/>
    </row>
    <row r="10" spans="1:8" ht="16.5" customHeight="1">
      <c r="A10" s="70">
        <v>4</v>
      </c>
      <c r="B10" s="106" t="s">
        <v>358</v>
      </c>
      <c r="C10" s="107"/>
      <c r="D10" s="107"/>
      <c r="E10" s="107"/>
      <c r="F10" s="107"/>
      <c r="G10" s="107"/>
      <c r="H10" s="108"/>
    </row>
    <row r="11" spans="1:8" ht="16.5" customHeight="1">
      <c r="A11" s="70">
        <v>5</v>
      </c>
      <c r="B11" s="106" t="s">
        <v>146</v>
      </c>
      <c r="C11" s="107"/>
      <c r="D11" s="107"/>
      <c r="E11" s="107"/>
      <c r="F11" s="107"/>
      <c r="G11" s="107"/>
      <c r="H11" s="108"/>
    </row>
    <row r="12" spans="1:8" ht="27" customHeight="1">
      <c r="A12" s="70">
        <v>6</v>
      </c>
      <c r="B12" s="106" t="s">
        <v>355</v>
      </c>
      <c r="C12" s="107"/>
      <c r="D12" s="107"/>
      <c r="E12" s="107"/>
      <c r="F12" s="107"/>
      <c r="G12" s="107"/>
      <c r="H12" s="108"/>
    </row>
    <row r="13" spans="1:8" ht="27" customHeight="1">
      <c r="A13" s="70">
        <v>7</v>
      </c>
      <c r="B13" s="116" t="s">
        <v>359</v>
      </c>
      <c r="C13" s="117"/>
      <c r="D13" s="117"/>
      <c r="E13" s="117"/>
      <c r="F13" s="117"/>
      <c r="G13" s="117"/>
      <c r="H13" s="118"/>
    </row>
    <row r="14" spans="1:8" ht="27" customHeight="1">
      <c r="A14" s="70">
        <v>8</v>
      </c>
      <c r="B14" s="116" t="s">
        <v>360</v>
      </c>
      <c r="C14" s="117"/>
      <c r="D14" s="117"/>
      <c r="E14" s="117"/>
      <c r="F14" s="117"/>
      <c r="G14" s="117"/>
      <c r="H14" s="118"/>
    </row>
    <row r="15" spans="1:8" ht="27" customHeight="1">
      <c r="A15" s="70">
        <v>9</v>
      </c>
      <c r="B15" s="116" t="s">
        <v>361</v>
      </c>
      <c r="C15" s="117"/>
      <c r="D15" s="117"/>
      <c r="E15" s="117"/>
      <c r="F15" s="117"/>
      <c r="G15" s="117"/>
      <c r="H15" s="118"/>
    </row>
    <row r="16" spans="1:8" ht="16.5" customHeight="1">
      <c r="A16" s="70">
        <v>10</v>
      </c>
      <c r="B16" s="116" t="s">
        <v>362</v>
      </c>
      <c r="C16" s="117"/>
      <c r="D16" s="117"/>
      <c r="E16" s="117"/>
      <c r="F16" s="117"/>
      <c r="G16" s="117"/>
      <c r="H16" s="118"/>
    </row>
    <row r="17" spans="1:8" ht="16.5" customHeight="1">
      <c r="A17" s="70">
        <v>11</v>
      </c>
      <c r="B17" s="116" t="s">
        <v>363</v>
      </c>
      <c r="C17" s="117"/>
      <c r="D17" s="117"/>
      <c r="E17" s="117"/>
      <c r="F17" s="117"/>
      <c r="G17" s="117"/>
      <c r="H17" s="118"/>
    </row>
    <row r="18" spans="1:8" ht="16.5" customHeight="1">
      <c r="A18" s="70">
        <v>12</v>
      </c>
      <c r="B18" s="116" t="s">
        <v>364</v>
      </c>
      <c r="C18" s="117"/>
      <c r="D18" s="117"/>
      <c r="E18" s="117"/>
      <c r="F18" s="117"/>
      <c r="G18" s="117"/>
      <c r="H18" s="118"/>
    </row>
    <row r="19" spans="1:8" ht="27" customHeight="1">
      <c r="A19" s="70">
        <v>13</v>
      </c>
      <c r="B19" s="116" t="s">
        <v>365</v>
      </c>
      <c r="C19" s="117"/>
      <c r="D19" s="117"/>
      <c r="E19" s="117"/>
      <c r="F19" s="117"/>
      <c r="G19" s="117"/>
      <c r="H19" s="118"/>
    </row>
    <row r="20" spans="1:8" ht="16.5" customHeight="1">
      <c r="A20" s="70">
        <v>14</v>
      </c>
      <c r="B20" s="116" t="s">
        <v>366</v>
      </c>
      <c r="C20" s="117"/>
      <c r="D20" s="117"/>
      <c r="E20" s="117"/>
      <c r="F20" s="117"/>
      <c r="G20" s="117"/>
      <c r="H20" s="118"/>
    </row>
    <row r="21" spans="1:8" ht="27" customHeight="1">
      <c r="A21" s="70">
        <v>15</v>
      </c>
      <c r="B21" s="116" t="s">
        <v>367</v>
      </c>
      <c r="C21" s="117"/>
      <c r="D21" s="117"/>
      <c r="E21" s="117"/>
      <c r="F21" s="117"/>
      <c r="G21" s="117"/>
      <c r="H21" s="118"/>
    </row>
    <row r="22" spans="1:8" s="72" customFormat="1" ht="16.5" customHeight="1">
      <c r="A22" s="71">
        <v>16</v>
      </c>
      <c r="B22" s="116" t="s">
        <v>368</v>
      </c>
      <c r="C22" s="117"/>
      <c r="D22" s="117"/>
      <c r="E22" s="117"/>
      <c r="F22" s="117"/>
      <c r="G22" s="117"/>
      <c r="H22" s="118"/>
    </row>
    <row r="23" spans="1:8" ht="16.5" customHeight="1">
      <c r="A23" s="70">
        <v>17</v>
      </c>
      <c r="B23" s="116" t="s">
        <v>369</v>
      </c>
      <c r="C23" s="117"/>
      <c r="D23" s="117"/>
      <c r="E23" s="117"/>
      <c r="F23" s="117"/>
      <c r="G23" s="117"/>
      <c r="H23" s="118"/>
    </row>
    <row r="24" spans="1:8" ht="16.5" customHeight="1">
      <c r="A24" s="70">
        <v>18</v>
      </c>
      <c r="B24" s="116" t="s">
        <v>370</v>
      </c>
      <c r="C24" s="117"/>
      <c r="D24" s="117"/>
      <c r="E24" s="117"/>
      <c r="F24" s="117"/>
      <c r="G24" s="117"/>
      <c r="H24" s="118"/>
    </row>
    <row r="25" spans="1:8" ht="27" customHeight="1">
      <c r="A25" s="70">
        <v>19</v>
      </c>
      <c r="B25" s="116" t="s">
        <v>371</v>
      </c>
      <c r="C25" s="117"/>
      <c r="D25" s="117"/>
      <c r="E25" s="117"/>
      <c r="F25" s="117"/>
      <c r="G25" s="117"/>
      <c r="H25" s="118"/>
    </row>
    <row r="26" spans="1:8" ht="27" customHeight="1">
      <c r="A26" s="70">
        <v>20</v>
      </c>
      <c r="B26" s="116" t="s">
        <v>372</v>
      </c>
      <c r="C26" s="117"/>
      <c r="D26" s="117"/>
      <c r="E26" s="117"/>
      <c r="F26" s="117"/>
      <c r="G26" s="117"/>
      <c r="H26" s="118"/>
    </row>
    <row r="27" spans="1:8" ht="16.5" customHeight="1">
      <c r="A27" s="70">
        <v>21</v>
      </c>
      <c r="B27" s="116" t="s">
        <v>373</v>
      </c>
      <c r="C27" s="117"/>
      <c r="D27" s="117"/>
      <c r="E27" s="117"/>
      <c r="F27" s="117"/>
      <c r="G27" s="117"/>
      <c r="H27" s="118"/>
    </row>
    <row r="28" spans="1:8" ht="16.5" customHeight="1">
      <c r="A28" s="70">
        <v>22</v>
      </c>
      <c r="B28" s="116" t="s">
        <v>374</v>
      </c>
      <c r="C28" s="117"/>
      <c r="D28" s="117"/>
      <c r="E28" s="117"/>
      <c r="F28" s="117"/>
      <c r="G28" s="117"/>
      <c r="H28" s="118"/>
    </row>
    <row r="29" spans="1:8" ht="16.5" customHeight="1">
      <c r="A29" s="70">
        <v>23</v>
      </c>
      <c r="B29" s="116" t="s">
        <v>375</v>
      </c>
      <c r="C29" s="117"/>
      <c r="D29" s="117"/>
      <c r="E29" s="117"/>
      <c r="F29" s="117"/>
      <c r="G29" s="117"/>
      <c r="H29" s="118"/>
    </row>
    <row r="30" spans="1:8" ht="16.5" customHeight="1">
      <c r="A30" s="70">
        <v>24</v>
      </c>
      <c r="B30" s="116" t="s">
        <v>376</v>
      </c>
      <c r="C30" s="117"/>
      <c r="D30" s="117"/>
      <c r="E30" s="117"/>
      <c r="F30" s="117"/>
      <c r="G30" s="117"/>
      <c r="H30" s="118"/>
    </row>
    <row r="31" spans="1:8" ht="16.5" customHeight="1">
      <c r="A31" s="70">
        <v>25</v>
      </c>
      <c r="B31" s="116" t="s">
        <v>377</v>
      </c>
      <c r="C31" s="117"/>
      <c r="D31" s="117"/>
      <c r="E31" s="117"/>
      <c r="F31" s="117"/>
      <c r="G31" s="117"/>
      <c r="H31" s="118"/>
    </row>
    <row r="32" spans="1:8" ht="16.5" customHeight="1">
      <c r="A32" s="70">
        <v>26</v>
      </c>
      <c r="B32" s="116" t="s">
        <v>378</v>
      </c>
      <c r="C32" s="117"/>
      <c r="D32" s="117"/>
      <c r="E32" s="117"/>
      <c r="F32" s="117"/>
      <c r="G32" s="117"/>
      <c r="H32" s="118"/>
    </row>
    <row r="33" spans="1:8" ht="16.5" customHeight="1">
      <c r="A33" s="70">
        <v>27</v>
      </c>
      <c r="B33" s="116" t="s">
        <v>379</v>
      </c>
      <c r="C33" s="117"/>
      <c r="D33" s="117"/>
      <c r="E33" s="117"/>
      <c r="F33" s="117"/>
      <c r="G33" s="117"/>
      <c r="H33" s="118"/>
    </row>
    <row r="34" spans="1:8" ht="16.5" customHeight="1">
      <c r="A34" s="70">
        <v>28</v>
      </c>
      <c r="B34" s="116" t="s">
        <v>380</v>
      </c>
      <c r="C34" s="117"/>
      <c r="D34" s="117"/>
      <c r="E34" s="117"/>
      <c r="F34" s="117"/>
      <c r="G34" s="117"/>
      <c r="H34" s="118"/>
    </row>
    <row r="35" spans="1:8" ht="16.5" customHeight="1">
      <c r="A35" s="70">
        <v>29</v>
      </c>
      <c r="B35" s="116" t="s">
        <v>381</v>
      </c>
      <c r="C35" s="117"/>
      <c r="D35" s="117"/>
      <c r="E35" s="117"/>
      <c r="F35" s="117"/>
      <c r="G35" s="117"/>
      <c r="H35" s="118"/>
    </row>
    <row r="36" spans="1:8" ht="16.5" customHeight="1">
      <c r="A36" s="70">
        <v>30</v>
      </c>
      <c r="B36" s="116" t="s">
        <v>382</v>
      </c>
      <c r="C36" s="117"/>
      <c r="D36" s="117"/>
      <c r="E36" s="117"/>
      <c r="F36" s="117"/>
      <c r="G36" s="117"/>
      <c r="H36" s="118"/>
    </row>
    <row r="37" spans="1:8" ht="16.5" customHeight="1">
      <c r="A37" s="70">
        <v>31</v>
      </c>
      <c r="B37" s="116" t="s">
        <v>383</v>
      </c>
      <c r="C37" s="117"/>
      <c r="D37" s="117"/>
      <c r="E37" s="117"/>
      <c r="F37" s="117"/>
      <c r="G37" s="117"/>
      <c r="H37" s="118"/>
    </row>
    <row r="38" spans="1:8" ht="16.5" customHeight="1">
      <c r="A38" s="70">
        <v>32</v>
      </c>
      <c r="B38" s="116" t="s">
        <v>384</v>
      </c>
      <c r="C38" s="117"/>
      <c r="D38" s="117"/>
      <c r="E38" s="117"/>
      <c r="F38" s="117"/>
      <c r="G38" s="117"/>
      <c r="H38" s="118"/>
    </row>
    <row r="39" spans="1:8" ht="16.5" customHeight="1">
      <c r="A39" s="70">
        <v>33</v>
      </c>
      <c r="B39" s="116" t="s">
        <v>385</v>
      </c>
      <c r="C39" s="117"/>
      <c r="D39" s="117"/>
      <c r="E39" s="117"/>
      <c r="F39" s="117"/>
      <c r="G39" s="117"/>
      <c r="H39" s="118"/>
    </row>
    <row r="40" spans="1:8" ht="16.5" customHeight="1">
      <c r="A40" s="70">
        <v>34</v>
      </c>
      <c r="B40" s="116" t="s">
        <v>386</v>
      </c>
      <c r="C40" s="117"/>
      <c r="D40" s="117"/>
      <c r="E40" s="117"/>
      <c r="F40" s="117"/>
      <c r="G40" s="117"/>
      <c r="H40" s="118"/>
    </row>
    <row r="41" spans="1:8" ht="16.5" customHeight="1">
      <c r="A41" s="70">
        <v>35</v>
      </c>
      <c r="B41" s="116" t="s">
        <v>387</v>
      </c>
      <c r="C41" s="117"/>
      <c r="D41" s="117"/>
      <c r="E41" s="117"/>
      <c r="F41" s="117"/>
      <c r="G41" s="117"/>
      <c r="H41" s="118"/>
    </row>
    <row r="42" spans="1:8" ht="16.5" customHeight="1">
      <c r="A42" s="70">
        <v>36</v>
      </c>
      <c r="B42" s="116" t="s">
        <v>388</v>
      </c>
      <c r="C42" s="117"/>
      <c r="D42" s="117"/>
      <c r="E42" s="117"/>
      <c r="F42" s="117"/>
      <c r="G42" s="117"/>
      <c r="H42" s="118"/>
    </row>
    <row r="43" spans="1:8" ht="16.5" customHeight="1">
      <c r="A43" s="70">
        <v>37</v>
      </c>
      <c r="B43" s="116" t="s">
        <v>389</v>
      </c>
      <c r="C43" s="117"/>
      <c r="D43" s="117"/>
      <c r="E43" s="117"/>
      <c r="F43" s="117"/>
      <c r="G43" s="117"/>
      <c r="H43" s="118"/>
    </row>
    <row r="44" spans="1:8" ht="16.5" customHeight="1">
      <c r="A44" s="70">
        <v>38</v>
      </c>
      <c r="B44" s="116" t="s">
        <v>390</v>
      </c>
      <c r="C44" s="117"/>
      <c r="D44" s="117"/>
      <c r="E44" s="117"/>
      <c r="F44" s="117"/>
      <c r="G44" s="117"/>
      <c r="H44" s="118"/>
    </row>
    <row r="45" spans="1:8" ht="16.5" customHeight="1">
      <c r="A45" s="70">
        <v>39</v>
      </c>
      <c r="B45" s="116" t="s">
        <v>391</v>
      </c>
      <c r="C45" s="117"/>
      <c r="D45" s="117"/>
      <c r="E45" s="117"/>
      <c r="F45" s="117"/>
      <c r="G45" s="117"/>
      <c r="H45" s="118"/>
    </row>
    <row r="46" spans="1:8" ht="16.5" customHeight="1">
      <c r="A46" s="70">
        <v>40</v>
      </c>
      <c r="B46" s="116" t="s">
        <v>392</v>
      </c>
      <c r="C46" s="117"/>
      <c r="D46" s="117"/>
      <c r="E46" s="117"/>
      <c r="F46" s="117"/>
      <c r="G46" s="117"/>
      <c r="H46" s="118"/>
    </row>
    <row r="47" spans="1:8" ht="16.5" customHeight="1">
      <c r="A47" s="70">
        <v>41</v>
      </c>
      <c r="B47" s="116" t="s">
        <v>393</v>
      </c>
      <c r="C47" s="117"/>
      <c r="D47" s="117"/>
      <c r="E47" s="117"/>
      <c r="F47" s="117"/>
      <c r="G47" s="117"/>
      <c r="H47" s="118"/>
    </row>
    <row r="48" spans="1:8" ht="16.5" customHeight="1">
      <c r="A48" s="70">
        <v>42</v>
      </c>
      <c r="B48" s="116" t="s">
        <v>0</v>
      </c>
      <c r="C48" s="117"/>
      <c r="D48" s="117"/>
      <c r="E48" s="117"/>
      <c r="F48" s="117"/>
      <c r="G48" s="117"/>
      <c r="H48" s="118"/>
    </row>
    <row r="49" spans="1:8" ht="16.5" customHeight="1">
      <c r="A49" s="70">
        <v>43</v>
      </c>
      <c r="B49" s="116" t="s">
        <v>1</v>
      </c>
      <c r="C49" s="117"/>
      <c r="D49" s="117"/>
      <c r="E49" s="117"/>
      <c r="F49" s="117"/>
      <c r="G49" s="117"/>
      <c r="H49" s="118"/>
    </row>
    <row r="50" spans="1:8" ht="16.5" customHeight="1">
      <c r="A50" s="70">
        <v>44</v>
      </c>
      <c r="B50" s="116" t="s">
        <v>2</v>
      </c>
      <c r="C50" s="117"/>
      <c r="D50" s="117"/>
      <c r="E50" s="117"/>
      <c r="F50" s="117"/>
      <c r="G50" s="117"/>
      <c r="H50" s="118"/>
    </row>
    <row r="51" spans="1:8" ht="16.5" customHeight="1">
      <c r="A51" s="70">
        <v>45</v>
      </c>
      <c r="B51" s="116" t="s">
        <v>3</v>
      </c>
      <c r="C51" s="117"/>
      <c r="D51" s="117"/>
      <c r="E51" s="117"/>
      <c r="F51" s="117"/>
      <c r="G51" s="117"/>
      <c r="H51" s="118"/>
    </row>
    <row r="52" spans="1:8" ht="16.5" customHeight="1">
      <c r="A52" s="70">
        <v>46</v>
      </c>
      <c r="B52" s="116" t="s">
        <v>4</v>
      </c>
      <c r="C52" s="117"/>
      <c r="D52" s="117"/>
      <c r="E52" s="117"/>
      <c r="F52" s="117"/>
      <c r="G52" s="117"/>
      <c r="H52" s="118"/>
    </row>
    <row r="53" spans="1:8" ht="16.5" customHeight="1">
      <c r="A53" s="70">
        <v>47</v>
      </c>
      <c r="B53" s="116" t="s">
        <v>5</v>
      </c>
      <c r="C53" s="117"/>
      <c r="D53" s="117"/>
      <c r="E53" s="117"/>
      <c r="F53" s="117"/>
      <c r="G53" s="117"/>
      <c r="H53" s="118"/>
    </row>
    <row r="54" spans="1:8" ht="16.5" customHeight="1">
      <c r="A54" s="70">
        <v>48</v>
      </c>
      <c r="B54" s="116" t="s">
        <v>6</v>
      </c>
      <c r="C54" s="117"/>
      <c r="D54" s="117"/>
      <c r="E54" s="117"/>
      <c r="F54" s="117"/>
      <c r="G54" s="117"/>
      <c r="H54" s="118"/>
    </row>
    <row r="55" spans="1:8" ht="16.5" customHeight="1">
      <c r="A55" s="70">
        <v>49</v>
      </c>
      <c r="B55" s="116" t="s">
        <v>7</v>
      </c>
      <c r="C55" s="117"/>
      <c r="D55" s="117"/>
      <c r="E55" s="117"/>
      <c r="F55" s="117"/>
      <c r="G55" s="117"/>
      <c r="H55" s="118"/>
    </row>
    <row r="56" spans="1:8" ht="16.5" customHeight="1">
      <c r="A56" s="70">
        <v>50</v>
      </c>
      <c r="B56" s="116" t="s">
        <v>8</v>
      </c>
      <c r="C56" s="117"/>
      <c r="D56" s="117"/>
      <c r="E56" s="117"/>
      <c r="F56" s="117"/>
      <c r="G56" s="117"/>
      <c r="H56" s="118"/>
    </row>
    <row r="57" spans="1:8" ht="16.5" customHeight="1">
      <c r="A57" s="70">
        <v>51</v>
      </c>
      <c r="B57" s="116" t="s">
        <v>9</v>
      </c>
      <c r="C57" s="117"/>
      <c r="D57" s="117"/>
      <c r="E57" s="117"/>
      <c r="F57" s="117"/>
      <c r="G57" s="117"/>
      <c r="H57" s="118"/>
    </row>
    <row r="58" spans="1:8" ht="16.5" customHeight="1">
      <c r="A58" s="70">
        <v>52</v>
      </c>
      <c r="B58" s="116" t="s">
        <v>10</v>
      </c>
      <c r="C58" s="117"/>
      <c r="D58" s="117"/>
      <c r="E58" s="117"/>
      <c r="F58" s="117"/>
      <c r="G58" s="117"/>
      <c r="H58" s="118"/>
    </row>
    <row r="59" spans="1:8" ht="16.5" customHeight="1">
      <c r="A59" s="70">
        <v>53</v>
      </c>
      <c r="B59" s="116" t="s">
        <v>11</v>
      </c>
      <c r="C59" s="117"/>
      <c r="D59" s="117"/>
      <c r="E59" s="117"/>
      <c r="F59" s="117"/>
      <c r="G59" s="117"/>
      <c r="H59" s="118"/>
    </row>
    <row r="60" spans="1:8" ht="16.5" customHeight="1">
      <c r="A60" s="70">
        <v>54</v>
      </c>
      <c r="B60" s="116" t="s">
        <v>12</v>
      </c>
      <c r="C60" s="117"/>
      <c r="D60" s="117"/>
      <c r="E60" s="117"/>
      <c r="F60" s="117"/>
      <c r="G60" s="117"/>
      <c r="H60" s="118"/>
    </row>
    <row r="61" spans="1:8" ht="16.5" customHeight="1">
      <c r="A61" s="70">
        <v>55</v>
      </c>
      <c r="B61" s="116" t="s">
        <v>14</v>
      </c>
      <c r="C61" s="117"/>
      <c r="D61" s="117"/>
      <c r="E61" s="117"/>
      <c r="F61" s="117"/>
      <c r="G61" s="117"/>
      <c r="H61" s="118"/>
    </row>
    <row r="62" spans="1:8" ht="16.5" customHeight="1">
      <c r="A62" s="70">
        <v>56</v>
      </c>
      <c r="B62" s="116" t="s">
        <v>15</v>
      </c>
      <c r="C62" s="117"/>
      <c r="D62" s="117"/>
      <c r="E62" s="117"/>
      <c r="F62" s="117"/>
      <c r="G62" s="117"/>
      <c r="H62" s="118"/>
    </row>
    <row r="63" spans="1:8" ht="16.5" customHeight="1">
      <c r="A63" s="70">
        <v>57</v>
      </c>
      <c r="B63" s="116" t="s">
        <v>16</v>
      </c>
      <c r="C63" s="117"/>
      <c r="D63" s="117"/>
      <c r="E63" s="117"/>
      <c r="F63" s="117"/>
      <c r="G63" s="117"/>
      <c r="H63" s="118"/>
    </row>
    <row r="64" spans="1:8" ht="16.5" customHeight="1">
      <c r="A64" s="70">
        <v>58</v>
      </c>
      <c r="B64" s="116" t="s">
        <v>17</v>
      </c>
      <c r="C64" s="117"/>
      <c r="D64" s="117"/>
      <c r="E64" s="117"/>
      <c r="F64" s="117"/>
      <c r="G64" s="117"/>
      <c r="H64" s="118"/>
    </row>
    <row r="65" spans="1:8" ht="16.5" customHeight="1">
      <c r="A65" s="70">
        <v>59</v>
      </c>
      <c r="B65" s="116" t="s">
        <v>18</v>
      </c>
      <c r="C65" s="117"/>
      <c r="D65" s="117"/>
      <c r="E65" s="117"/>
      <c r="F65" s="117"/>
      <c r="G65" s="117"/>
      <c r="H65" s="118"/>
    </row>
    <row r="66" spans="1:8" ht="16.5" customHeight="1">
      <c r="A66" s="70">
        <v>60</v>
      </c>
      <c r="B66" s="116" t="s">
        <v>19</v>
      </c>
      <c r="C66" s="117"/>
      <c r="D66" s="117"/>
      <c r="E66" s="117"/>
      <c r="F66" s="117"/>
      <c r="G66" s="117"/>
      <c r="H66" s="118"/>
    </row>
    <row r="67" spans="1:8" ht="16.5" customHeight="1">
      <c r="A67" s="70">
        <v>61</v>
      </c>
      <c r="B67" s="116" t="s">
        <v>20</v>
      </c>
      <c r="C67" s="117"/>
      <c r="D67" s="117"/>
      <c r="E67" s="117"/>
      <c r="F67" s="117"/>
      <c r="G67" s="117"/>
      <c r="H67" s="118"/>
    </row>
    <row r="68" spans="1:8" ht="16.5" customHeight="1">
      <c r="A68" s="70">
        <v>62</v>
      </c>
      <c r="B68" s="116" t="s">
        <v>21</v>
      </c>
      <c r="C68" s="117"/>
      <c r="D68" s="117"/>
      <c r="E68" s="117"/>
      <c r="F68" s="117"/>
      <c r="G68" s="117"/>
      <c r="H68" s="118"/>
    </row>
    <row r="69" spans="1:8" ht="16.5" customHeight="1">
      <c r="A69" s="70">
        <v>63</v>
      </c>
      <c r="B69" s="116" t="s">
        <v>22</v>
      </c>
      <c r="C69" s="117"/>
      <c r="D69" s="117"/>
      <c r="E69" s="117"/>
      <c r="F69" s="117"/>
      <c r="G69" s="117"/>
      <c r="H69" s="118"/>
    </row>
    <row r="70" spans="1:8" ht="16.5" customHeight="1">
      <c r="A70" s="70">
        <v>64</v>
      </c>
      <c r="B70" s="116" t="s">
        <v>23</v>
      </c>
      <c r="C70" s="117"/>
      <c r="D70" s="117"/>
      <c r="E70" s="117"/>
      <c r="F70" s="117"/>
      <c r="G70" s="117"/>
      <c r="H70" s="118"/>
    </row>
    <row r="71" spans="1:8" ht="16.5" customHeight="1">
      <c r="A71" s="70">
        <v>65</v>
      </c>
      <c r="B71" s="116" t="s">
        <v>24</v>
      </c>
      <c r="C71" s="117"/>
      <c r="D71" s="117"/>
      <c r="E71" s="117"/>
      <c r="F71" s="117"/>
      <c r="G71" s="117"/>
      <c r="H71" s="118"/>
    </row>
    <row r="72" spans="1:8" ht="16.5" customHeight="1">
      <c r="A72" s="70">
        <v>66</v>
      </c>
      <c r="B72" s="116" t="s">
        <v>25</v>
      </c>
      <c r="C72" s="117"/>
      <c r="D72" s="117"/>
      <c r="E72" s="117"/>
      <c r="F72" s="117"/>
      <c r="G72" s="117"/>
      <c r="H72" s="118"/>
    </row>
    <row r="73" spans="1:8" ht="16.5" customHeight="1">
      <c r="A73" s="70">
        <v>67</v>
      </c>
      <c r="B73" s="116" t="s">
        <v>27</v>
      </c>
      <c r="C73" s="117"/>
      <c r="D73" s="117"/>
      <c r="E73" s="117"/>
      <c r="F73" s="117"/>
      <c r="G73" s="117"/>
      <c r="H73" s="118"/>
    </row>
    <row r="74" spans="1:8" ht="16.5" customHeight="1">
      <c r="A74" s="70">
        <v>68</v>
      </c>
      <c r="B74" s="116" t="s">
        <v>28</v>
      </c>
      <c r="C74" s="117"/>
      <c r="D74" s="117"/>
      <c r="E74" s="117"/>
      <c r="F74" s="117"/>
      <c r="G74" s="117"/>
      <c r="H74" s="118"/>
    </row>
    <row r="75" spans="1:8" ht="16.5" customHeight="1">
      <c r="A75" s="70">
        <v>69</v>
      </c>
      <c r="B75" s="116" t="s">
        <v>29</v>
      </c>
      <c r="C75" s="117"/>
      <c r="D75" s="117"/>
      <c r="E75" s="117"/>
      <c r="F75" s="117"/>
      <c r="G75" s="117"/>
      <c r="H75" s="118"/>
    </row>
    <row r="76" spans="1:8" ht="16.5" customHeight="1">
      <c r="A76" s="70">
        <v>70</v>
      </c>
      <c r="B76" s="116" t="s">
        <v>30</v>
      </c>
      <c r="C76" s="117"/>
      <c r="D76" s="117"/>
      <c r="E76" s="117"/>
      <c r="F76" s="117"/>
      <c r="G76" s="117"/>
      <c r="H76" s="118"/>
    </row>
    <row r="77" spans="1:8" ht="16.5" customHeight="1">
      <c r="A77" s="70">
        <v>71</v>
      </c>
      <c r="B77" s="116" t="s">
        <v>31</v>
      </c>
      <c r="C77" s="117"/>
      <c r="D77" s="117"/>
      <c r="E77" s="117"/>
      <c r="F77" s="117"/>
      <c r="G77" s="117"/>
      <c r="H77" s="118"/>
    </row>
    <row r="78" spans="1:8" ht="16.5" customHeight="1">
      <c r="A78" s="70">
        <v>72</v>
      </c>
      <c r="B78" s="116" t="s">
        <v>32</v>
      </c>
      <c r="C78" s="117"/>
      <c r="D78" s="117"/>
      <c r="E78" s="117"/>
      <c r="F78" s="117"/>
      <c r="G78" s="117"/>
      <c r="H78" s="118"/>
    </row>
    <row r="79" spans="1:8" ht="16.5" customHeight="1">
      <c r="A79" s="70">
        <v>73</v>
      </c>
      <c r="B79" s="116" t="s">
        <v>33</v>
      </c>
      <c r="C79" s="117"/>
      <c r="D79" s="117"/>
      <c r="E79" s="117"/>
      <c r="F79" s="117"/>
      <c r="G79" s="117"/>
      <c r="H79" s="118"/>
    </row>
    <row r="80" spans="1:8" ht="16.5" customHeight="1">
      <c r="A80" s="70">
        <v>74</v>
      </c>
      <c r="B80" s="116" t="s">
        <v>34</v>
      </c>
      <c r="C80" s="117"/>
      <c r="D80" s="117"/>
      <c r="E80" s="117"/>
      <c r="F80" s="117"/>
      <c r="G80" s="117"/>
      <c r="H80" s="118"/>
    </row>
    <row r="81" spans="1:8" ht="16.5" customHeight="1">
      <c r="A81" s="70">
        <v>75</v>
      </c>
      <c r="B81" s="116" t="s">
        <v>35</v>
      </c>
      <c r="C81" s="117"/>
      <c r="D81" s="117"/>
      <c r="E81" s="117"/>
      <c r="F81" s="117"/>
      <c r="G81" s="117"/>
      <c r="H81" s="118"/>
    </row>
    <row r="82" spans="1:8" ht="16.5" customHeight="1">
      <c r="A82" s="70">
        <v>76</v>
      </c>
      <c r="B82" s="116" t="s">
        <v>36</v>
      </c>
      <c r="C82" s="117"/>
      <c r="D82" s="117"/>
      <c r="E82" s="117"/>
      <c r="F82" s="117"/>
      <c r="G82" s="117"/>
      <c r="H82" s="118"/>
    </row>
    <row r="83" spans="1:8" ht="16.5" customHeight="1">
      <c r="A83" s="70">
        <v>77</v>
      </c>
      <c r="B83" s="116" t="s">
        <v>37</v>
      </c>
      <c r="C83" s="117"/>
      <c r="D83" s="117"/>
      <c r="E83" s="117"/>
      <c r="F83" s="117"/>
      <c r="G83" s="117"/>
      <c r="H83" s="118"/>
    </row>
    <row r="84" spans="1:8" ht="16.5" customHeight="1">
      <c r="A84" s="70">
        <v>78</v>
      </c>
      <c r="B84" s="116" t="s">
        <v>39</v>
      </c>
      <c r="C84" s="117"/>
      <c r="D84" s="117"/>
      <c r="E84" s="117"/>
      <c r="F84" s="117"/>
      <c r="G84" s="117"/>
      <c r="H84" s="118"/>
    </row>
    <row r="85" spans="1:8" ht="16.5" customHeight="1">
      <c r="A85" s="70">
        <v>79</v>
      </c>
      <c r="B85" s="116" t="s">
        <v>40</v>
      </c>
      <c r="C85" s="117"/>
      <c r="D85" s="117"/>
      <c r="E85" s="117"/>
      <c r="F85" s="117"/>
      <c r="G85" s="117"/>
      <c r="H85" s="118"/>
    </row>
    <row r="86" spans="1:8" ht="16.5" customHeight="1">
      <c r="A86" s="70">
        <v>80</v>
      </c>
      <c r="B86" s="116" t="s">
        <v>41</v>
      </c>
      <c r="C86" s="117"/>
      <c r="D86" s="117"/>
      <c r="E86" s="117"/>
      <c r="F86" s="117"/>
      <c r="G86" s="117"/>
      <c r="H86" s="118"/>
    </row>
    <row r="87" spans="1:8" ht="16.5" customHeight="1">
      <c r="A87" s="70">
        <v>81</v>
      </c>
      <c r="B87" s="116" t="s">
        <v>42</v>
      </c>
      <c r="C87" s="117"/>
      <c r="D87" s="117"/>
      <c r="E87" s="117"/>
      <c r="F87" s="117"/>
      <c r="G87" s="117"/>
      <c r="H87" s="118"/>
    </row>
    <row r="88" spans="1:8" ht="16.5" customHeight="1">
      <c r="A88" s="70">
        <v>82</v>
      </c>
      <c r="B88" s="116" t="s">
        <v>46</v>
      </c>
      <c r="C88" s="117"/>
      <c r="D88" s="117"/>
      <c r="E88" s="117"/>
      <c r="F88" s="117"/>
      <c r="G88" s="117"/>
      <c r="H88" s="118"/>
    </row>
    <row r="89" spans="1:8" ht="16.5" customHeight="1">
      <c r="A89" s="70">
        <v>83</v>
      </c>
      <c r="B89" s="116" t="s">
        <v>48</v>
      </c>
      <c r="C89" s="117"/>
      <c r="D89" s="117"/>
      <c r="E89" s="117"/>
      <c r="F89" s="117"/>
      <c r="G89" s="117"/>
      <c r="H89" s="118"/>
    </row>
    <row r="90" spans="1:8" ht="27" customHeight="1">
      <c r="A90" s="70">
        <v>84</v>
      </c>
      <c r="B90" s="116" t="s">
        <v>49</v>
      </c>
      <c r="C90" s="117"/>
      <c r="D90" s="117"/>
      <c r="E90" s="117"/>
      <c r="F90" s="117"/>
      <c r="G90" s="117"/>
      <c r="H90" s="118"/>
    </row>
    <row r="91" spans="1:8" ht="27" customHeight="1">
      <c r="A91" s="70">
        <v>85</v>
      </c>
      <c r="B91" s="116" t="s">
        <v>50</v>
      </c>
      <c r="C91" s="117"/>
      <c r="D91" s="117"/>
      <c r="E91" s="117"/>
      <c r="F91" s="117"/>
      <c r="G91" s="117"/>
      <c r="H91" s="118"/>
    </row>
    <row r="92" spans="1:8" ht="27" customHeight="1">
      <c r="A92" s="70">
        <v>86</v>
      </c>
      <c r="B92" s="116" t="s">
        <v>51</v>
      </c>
      <c r="C92" s="117"/>
      <c r="D92" s="117"/>
      <c r="E92" s="117"/>
      <c r="F92" s="117"/>
      <c r="G92" s="117"/>
      <c r="H92" s="118"/>
    </row>
    <row r="93" spans="1:8" ht="16.5" customHeight="1">
      <c r="A93" s="70">
        <v>87</v>
      </c>
      <c r="B93" s="116" t="s">
        <v>52</v>
      </c>
      <c r="C93" s="117"/>
      <c r="D93" s="117"/>
      <c r="E93" s="117"/>
      <c r="F93" s="117"/>
      <c r="G93" s="117"/>
      <c r="H93" s="118"/>
    </row>
    <row r="94" spans="1:8" ht="16.5" customHeight="1">
      <c r="A94" s="70">
        <v>88</v>
      </c>
      <c r="B94" s="116" t="s">
        <v>53</v>
      </c>
      <c r="C94" s="117"/>
      <c r="D94" s="117"/>
      <c r="E94" s="117"/>
      <c r="F94" s="117"/>
      <c r="G94" s="117"/>
      <c r="H94" s="118"/>
    </row>
    <row r="95" spans="1:8" ht="27" customHeight="1">
      <c r="A95" s="70">
        <v>89</v>
      </c>
      <c r="B95" s="116" t="s">
        <v>54</v>
      </c>
      <c r="C95" s="117"/>
      <c r="D95" s="117"/>
      <c r="E95" s="117"/>
      <c r="F95" s="117"/>
      <c r="G95" s="117"/>
      <c r="H95" s="118"/>
    </row>
    <row r="96" spans="1:8" ht="16.5" customHeight="1">
      <c r="A96" s="70">
        <v>90</v>
      </c>
      <c r="B96" s="116" t="s">
        <v>55</v>
      </c>
      <c r="C96" s="117"/>
      <c r="D96" s="117"/>
      <c r="E96" s="117"/>
      <c r="F96" s="117"/>
      <c r="G96" s="117"/>
      <c r="H96" s="118"/>
    </row>
    <row r="97" spans="1:8" ht="16.5" customHeight="1">
      <c r="A97" s="70">
        <v>91</v>
      </c>
      <c r="B97" s="116" t="s">
        <v>56</v>
      </c>
      <c r="C97" s="117"/>
      <c r="D97" s="117"/>
      <c r="E97" s="117"/>
      <c r="F97" s="117"/>
      <c r="G97" s="117"/>
      <c r="H97" s="118"/>
    </row>
    <row r="98" spans="1:8" ht="16.5" customHeight="1">
      <c r="A98" s="70">
        <v>92</v>
      </c>
      <c r="B98" s="116" t="s">
        <v>57</v>
      </c>
      <c r="C98" s="117"/>
      <c r="D98" s="117"/>
      <c r="E98" s="117"/>
      <c r="F98" s="117"/>
      <c r="G98" s="117"/>
      <c r="H98" s="118"/>
    </row>
    <row r="99" spans="1:8" ht="16.5" customHeight="1">
      <c r="A99" s="70">
        <v>93</v>
      </c>
      <c r="B99" s="116" t="s">
        <v>58</v>
      </c>
      <c r="C99" s="117"/>
      <c r="D99" s="117"/>
      <c r="E99" s="117"/>
      <c r="F99" s="117"/>
      <c r="G99" s="117"/>
      <c r="H99" s="118"/>
    </row>
    <row r="100" spans="1:8" ht="16.5" customHeight="1">
      <c r="A100" s="70">
        <v>94</v>
      </c>
      <c r="B100" s="116" t="s">
        <v>59</v>
      </c>
      <c r="C100" s="117"/>
      <c r="D100" s="117"/>
      <c r="E100" s="117"/>
      <c r="F100" s="117"/>
      <c r="G100" s="117"/>
      <c r="H100" s="118"/>
    </row>
    <row r="101" spans="1:8" ht="16.5" customHeight="1">
      <c r="A101" s="70">
        <v>95</v>
      </c>
      <c r="B101" s="116" t="s">
        <v>60</v>
      </c>
      <c r="C101" s="117"/>
      <c r="D101" s="117"/>
      <c r="E101" s="117"/>
      <c r="F101" s="117"/>
      <c r="G101" s="117"/>
      <c r="H101" s="118"/>
    </row>
    <row r="102" spans="1:8" ht="27" customHeight="1">
      <c r="A102" s="70">
        <v>96</v>
      </c>
      <c r="B102" s="116" t="s">
        <v>61</v>
      </c>
      <c r="C102" s="117"/>
      <c r="D102" s="117"/>
      <c r="E102" s="117"/>
      <c r="F102" s="117"/>
      <c r="G102" s="117"/>
      <c r="H102" s="118"/>
    </row>
    <row r="103" spans="1:8" ht="27" customHeight="1">
      <c r="A103" s="70">
        <v>97</v>
      </c>
      <c r="B103" s="116" t="s">
        <v>62</v>
      </c>
      <c r="C103" s="117"/>
      <c r="D103" s="117"/>
      <c r="E103" s="117"/>
      <c r="F103" s="117"/>
      <c r="G103" s="117"/>
      <c r="H103" s="118"/>
    </row>
    <row r="104" spans="1:8" ht="16.5" customHeight="1">
      <c r="A104" s="70">
        <v>98</v>
      </c>
      <c r="B104" s="116" t="s">
        <v>63</v>
      </c>
      <c r="C104" s="117"/>
      <c r="D104" s="117"/>
      <c r="E104" s="117"/>
      <c r="F104" s="117"/>
      <c r="G104" s="117"/>
      <c r="H104" s="118"/>
    </row>
    <row r="105" spans="1:8" ht="27" customHeight="1">
      <c r="A105" s="70">
        <v>99</v>
      </c>
      <c r="B105" s="116" t="s">
        <v>64</v>
      </c>
      <c r="C105" s="117"/>
      <c r="D105" s="117"/>
      <c r="E105" s="117"/>
      <c r="F105" s="117"/>
      <c r="G105" s="117"/>
      <c r="H105" s="118"/>
    </row>
    <row r="106" spans="1:8" ht="16.5" customHeight="1">
      <c r="A106" s="70">
        <v>100</v>
      </c>
      <c r="B106" s="116" t="s">
        <v>65</v>
      </c>
      <c r="C106" s="117"/>
      <c r="D106" s="117"/>
      <c r="E106" s="117"/>
      <c r="F106" s="117"/>
      <c r="G106" s="117"/>
      <c r="H106" s="118"/>
    </row>
    <row r="107" spans="1:8" ht="16.5" customHeight="1">
      <c r="A107" s="70">
        <v>101</v>
      </c>
      <c r="B107" s="116" t="s">
        <v>66</v>
      </c>
      <c r="C107" s="117"/>
      <c r="D107" s="117"/>
      <c r="E107" s="117"/>
      <c r="F107" s="117"/>
      <c r="G107" s="117"/>
      <c r="H107" s="118"/>
    </row>
    <row r="108" spans="1:8" ht="16.5" customHeight="1">
      <c r="A108" s="70">
        <v>102</v>
      </c>
      <c r="B108" s="116" t="s">
        <v>67</v>
      </c>
      <c r="C108" s="117"/>
      <c r="D108" s="117"/>
      <c r="E108" s="117"/>
      <c r="F108" s="117"/>
      <c r="G108" s="117"/>
      <c r="H108" s="118"/>
    </row>
    <row r="109" spans="1:8" ht="16.5" customHeight="1">
      <c r="A109" s="70">
        <v>103</v>
      </c>
      <c r="B109" s="116" t="s">
        <v>68</v>
      </c>
      <c r="C109" s="117"/>
      <c r="D109" s="117"/>
      <c r="E109" s="117"/>
      <c r="F109" s="117"/>
      <c r="G109" s="117"/>
      <c r="H109" s="118"/>
    </row>
    <row r="110" spans="1:8" ht="16.5" customHeight="1">
      <c r="A110" s="70">
        <v>104</v>
      </c>
      <c r="B110" s="116" t="s">
        <v>69</v>
      </c>
      <c r="C110" s="117"/>
      <c r="D110" s="117"/>
      <c r="E110" s="117"/>
      <c r="F110" s="117"/>
      <c r="G110" s="117"/>
      <c r="H110" s="118"/>
    </row>
    <row r="111" spans="1:8" ht="16.5" customHeight="1">
      <c r="A111" s="70">
        <v>105</v>
      </c>
      <c r="B111" s="116" t="s">
        <v>70</v>
      </c>
      <c r="C111" s="117"/>
      <c r="D111" s="117"/>
      <c r="E111" s="117"/>
      <c r="F111" s="117"/>
      <c r="G111" s="117"/>
      <c r="H111" s="118"/>
    </row>
    <row r="112" spans="1:8" ht="16.5" customHeight="1">
      <c r="A112" s="70">
        <v>106</v>
      </c>
      <c r="B112" s="116" t="s">
        <v>71</v>
      </c>
      <c r="C112" s="117"/>
      <c r="D112" s="117"/>
      <c r="E112" s="117"/>
      <c r="F112" s="117"/>
      <c r="G112" s="117"/>
      <c r="H112" s="118"/>
    </row>
    <row r="113" spans="1:8" ht="16.5" customHeight="1">
      <c r="A113" s="70">
        <v>107</v>
      </c>
      <c r="B113" s="116" t="s">
        <v>72</v>
      </c>
      <c r="C113" s="117"/>
      <c r="D113" s="117"/>
      <c r="E113" s="117"/>
      <c r="F113" s="117"/>
      <c r="G113" s="117"/>
      <c r="H113" s="118"/>
    </row>
    <row r="114" spans="1:8" ht="27" customHeight="1">
      <c r="A114" s="70">
        <v>108</v>
      </c>
      <c r="B114" s="116" t="s">
        <v>73</v>
      </c>
      <c r="C114" s="117"/>
      <c r="D114" s="117"/>
      <c r="E114" s="117"/>
      <c r="F114" s="117"/>
      <c r="G114" s="117"/>
      <c r="H114" s="118"/>
    </row>
    <row r="115" spans="1:8" ht="16.5" customHeight="1">
      <c r="A115" s="70">
        <v>109</v>
      </c>
      <c r="B115" s="116" t="s">
        <v>74</v>
      </c>
      <c r="C115" s="117"/>
      <c r="D115" s="117"/>
      <c r="E115" s="117"/>
      <c r="F115" s="117"/>
      <c r="G115" s="117"/>
      <c r="H115" s="118"/>
    </row>
    <row r="116" spans="1:8" ht="16.5" customHeight="1">
      <c r="A116" s="70">
        <v>110</v>
      </c>
      <c r="B116" s="116" t="s">
        <v>75</v>
      </c>
      <c r="C116" s="117"/>
      <c r="D116" s="117"/>
      <c r="E116" s="117"/>
      <c r="F116" s="117"/>
      <c r="G116" s="117"/>
      <c r="H116" s="118"/>
    </row>
    <row r="117" spans="1:8" ht="16.5" customHeight="1">
      <c r="A117" s="70">
        <v>111</v>
      </c>
      <c r="B117" s="116" t="s">
        <v>76</v>
      </c>
      <c r="C117" s="117"/>
      <c r="D117" s="117"/>
      <c r="E117" s="117"/>
      <c r="F117" s="117"/>
      <c r="G117" s="117"/>
      <c r="H117" s="118"/>
    </row>
    <row r="118" spans="1:8" ht="16.5" customHeight="1">
      <c r="A118" s="70">
        <v>112</v>
      </c>
      <c r="B118" s="116" t="s">
        <v>82</v>
      </c>
      <c r="C118" s="117"/>
      <c r="D118" s="117"/>
      <c r="E118" s="117"/>
      <c r="F118" s="117"/>
      <c r="G118" s="117"/>
      <c r="H118" s="118"/>
    </row>
    <row r="119" spans="1:8" ht="16.5" customHeight="1">
      <c r="A119" s="70">
        <v>113</v>
      </c>
      <c r="B119" s="116" t="s">
        <v>83</v>
      </c>
      <c r="C119" s="117"/>
      <c r="D119" s="117"/>
      <c r="E119" s="117"/>
      <c r="F119" s="117"/>
      <c r="G119" s="117"/>
      <c r="H119" s="118"/>
    </row>
    <row r="120" spans="1:8" ht="16.5" customHeight="1">
      <c r="A120" s="70">
        <v>114</v>
      </c>
      <c r="B120" s="116" t="s">
        <v>84</v>
      </c>
      <c r="C120" s="117"/>
      <c r="D120" s="117"/>
      <c r="E120" s="117"/>
      <c r="F120" s="117"/>
      <c r="G120" s="117"/>
      <c r="H120" s="118"/>
    </row>
    <row r="121" spans="1:8" ht="16.5" customHeight="1">
      <c r="A121" s="70">
        <v>115</v>
      </c>
      <c r="B121" s="116" t="s">
        <v>85</v>
      </c>
      <c r="C121" s="117"/>
      <c r="D121" s="117"/>
      <c r="E121" s="117"/>
      <c r="F121" s="117"/>
      <c r="G121" s="117"/>
      <c r="H121" s="118"/>
    </row>
    <row r="122" spans="1:8" ht="16.5" customHeight="1">
      <c r="A122" s="70">
        <v>116</v>
      </c>
      <c r="B122" s="116" t="s">
        <v>86</v>
      </c>
      <c r="C122" s="117"/>
      <c r="D122" s="117"/>
      <c r="E122" s="117"/>
      <c r="F122" s="117"/>
      <c r="G122" s="117"/>
      <c r="H122" s="118"/>
    </row>
    <row r="123" spans="1:8" ht="16.5" customHeight="1">
      <c r="A123" s="70">
        <v>117</v>
      </c>
      <c r="B123" s="116" t="s">
        <v>87</v>
      </c>
      <c r="C123" s="117"/>
      <c r="D123" s="117"/>
      <c r="E123" s="117"/>
      <c r="F123" s="117"/>
      <c r="G123" s="117"/>
      <c r="H123" s="118"/>
    </row>
    <row r="124" spans="1:8" ht="27" customHeight="1">
      <c r="A124" s="70">
        <v>118</v>
      </c>
      <c r="B124" s="116" t="s">
        <v>88</v>
      </c>
      <c r="C124" s="117"/>
      <c r="D124" s="117"/>
      <c r="E124" s="117"/>
      <c r="F124" s="117"/>
      <c r="G124" s="117"/>
      <c r="H124" s="118"/>
    </row>
    <row r="125" spans="1:8" ht="16.5" customHeight="1">
      <c r="A125" s="70">
        <v>119</v>
      </c>
      <c r="B125" s="116" t="s">
        <v>89</v>
      </c>
      <c r="C125" s="117"/>
      <c r="D125" s="117"/>
      <c r="E125" s="117"/>
      <c r="F125" s="117"/>
      <c r="G125" s="117"/>
      <c r="H125" s="118"/>
    </row>
    <row r="126" spans="1:8" ht="27" customHeight="1">
      <c r="A126" s="70">
        <v>120</v>
      </c>
      <c r="B126" s="116" t="s">
        <v>90</v>
      </c>
      <c r="C126" s="117"/>
      <c r="D126" s="117"/>
      <c r="E126" s="117"/>
      <c r="F126" s="117"/>
      <c r="G126" s="117"/>
      <c r="H126" s="118"/>
    </row>
    <row r="127" spans="1:8" ht="27" customHeight="1">
      <c r="A127" s="70">
        <v>121</v>
      </c>
      <c r="B127" s="116" t="s">
        <v>91</v>
      </c>
      <c r="C127" s="117"/>
      <c r="D127" s="117"/>
      <c r="E127" s="117"/>
      <c r="F127" s="117"/>
      <c r="G127" s="117"/>
      <c r="H127" s="118"/>
    </row>
    <row r="128" spans="1:8" ht="16.5" customHeight="1">
      <c r="A128" s="70">
        <v>122</v>
      </c>
      <c r="B128" s="116" t="s">
        <v>92</v>
      </c>
      <c r="C128" s="117"/>
      <c r="D128" s="117"/>
      <c r="E128" s="117"/>
      <c r="F128" s="117"/>
      <c r="G128" s="117"/>
      <c r="H128" s="118"/>
    </row>
    <row r="129" spans="1:8" ht="16.5" customHeight="1">
      <c r="A129" s="70">
        <v>123</v>
      </c>
      <c r="B129" s="116" t="s">
        <v>93</v>
      </c>
      <c r="C129" s="117"/>
      <c r="D129" s="117"/>
      <c r="E129" s="117"/>
      <c r="F129" s="117"/>
      <c r="G129" s="117"/>
      <c r="H129" s="118"/>
    </row>
    <row r="130" spans="1:8" ht="16.5" customHeight="1">
      <c r="A130" s="70">
        <v>124</v>
      </c>
      <c r="B130" s="116" t="s">
        <v>94</v>
      </c>
      <c r="C130" s="117"/>
      <c r="D130" s="117"/>
      <c r="E130" s="117"/>
      <c r="F130" s="117"/>
      <c r="G130" s="117"/>
      <c r="H130" s="118"/>
    </row>
    <row r="131" spans="1:8" ht="16.5" customHeight="1">
      <c r="A131" s="70">
        <v>125</v>
      </c>
      <c r="B131" s="116" t="s">
        <v>95</v>
      </c>
      <c r="C131" s="117"/>
      <c r="D131" s="117"/>
      <c r="E131" s="117"/>
      <c r="F131" s="117"/>
      <c r="G131" s="117"/>
      <c r="H131" s="118"/>
    </row>
    <row r="132" spans="1:8" ht="16.5" customHeight="1">
      <c r="A132" s="70">
        <v>126</v>
      </c>
      <c r="B132" s="116" t="s">
        <v>96</v>
      </c>
      <c r="C132" s="117"/>
      <c r="D132" s="117"/>
      <c r="E132" s="117"/>
      <c r="F132" s="117"/>
      <c r="G132" s="117"/>
      <c r="H132" s="118"/>
    </row>
    <row r="133" spans="1:8" ht="16.5" customHeight="1">
      <c r="A133" s="70">
        <v>127</v>
      </c>
      <c r="B133" s="116" t="s">
        <v>97</v>
      </c>
      <c r="C133" s="117"/>
      <c r="D133" s="117"/>
      <c r="E133" s="117"/>
      <c r="F133" s="117"/>
      <c r="G133" s="117"/>
      <c r="H133" s="118"/>
    </row>
    <row r="134" spans="1:8" ht="16.5" customHeight="1">
      <c r="A134" s="70">
        <v>128</v>
      </c>
      <c r="B134" s="116" t="s">
        <v>98</v>
      </c>
      <c r="C134" s="117"/>
      <c r="D134" s="117"/>
      <c r="E134" s="117"/>
      <c r="F134" s="117"/>
      <c r="G134" s="117"/>
      <c r="H134" s="118"/>
    </row>
    <row r="135" spans="1:8" ht="16.5" customHeight="1">
      <c r="A135" s="70">
        <v>129</v>
      </c>
      <c r="B135" s="116" t="s">
        <v>99</v>
      </c>
      <c r="C135" s="117"/>
      <c r="D135" s="117"/>
      <c r="E135" s="117"/>
      <c r="F135" s="117"/>
      <c r="G135" s="117"/>
      <c r="H135" s="118"/>
    </row>
    <row r="136" spans="1:8" ht="16.5" customHeight="1">
      <c r="A136" s="70">
        <v>130</v>
      </c>
      <c r="B136" s="116" t="s">
        <v>100</v>
      </c>
      <c r="C136" s="117"/>
      <c r="D136" s="117"/>
      <c r="E136" s="117"/>
      <c r="F136" s="117"/>
      <c r="G136" s="117"/>
      <c r="H136" s="118"/>
    </row>
    <row r="137" spans="1:8" ht="16.5" customHeight="1">
      <c r="A137" s="70">
        <v>131</v>
      </c>
      <c r="B137" s="116" t="s">
        <v>101</v>
      </c>
      <c r="C137" s="117"/>
      <c r="D137" s="117"/>
      <c r="E137" s="117"/>
      <c r="F137" s="117"/>
      <c r="G137" s="117"/>
      <c r="H137" s="118"/>
    </row>
    <row r="138" spans="1:8" ht="16.5" customHeight="1">
      <c r="A138" s="70">
        <v>132</v>
      </c>
      <c r="B138" s="116" t="s">
        <v>102</v>
      </c>
      <c r="C138" s="117"/>
      <c r="D138" s="117"/>
      <c r="E138" s="117"/>
      <c r="F138" s="117"/>
      <c r="G138" s="117"/>
      <c r="H138" s="118"/>
    </row>
    <row r="139" spans="1:8" ht="16.5" customHeight="1">
      <c r="A139" s="70">
        <v>133</v>
      </c>
      <c r="B139" s="116" t="s">
        <v>103</v>
      </c>
      <c r="C139" s="117"/>
      <c r="D139" s="117"/>
      <c r="E139" s="117"/>
      <c r="F139" s="117"/>
      <c r="G139" s="117"/>
      <c r="H139" s="118"/>
    </row>
    <row r="140" spans="1:8" ht="16.5" customHeight="1">
      <c r="A140" s="70">
        <v>134</v>
      </c>
      <c r="B140" s="116" t="s">
        <v>104</v>
      </c>
      <c r="C140" s="117"/>
      <c r="D140" s="117"/>
      <c r="E140" s="117"/>
      <c r="F140" s="117"/>
      <c r="G140" s="117"/>
      <c r="H140" s="118"/>
    </row>
    <row r="141" spans="1:8" ht="27" customHeight="1">
      <c r="A141" s="70">
        <v>135</v>
      </c>
      <c r="B141" s="116" t="s">
        <v>105</v>
      </c>
      <c r="C141" s="117"/>
      <c r="D141" s="117"/>
      <c r="E141" s="117"/>
      <c r="F141" s="117"/>
      <c r="G141" s="117"/>
      <c r="H141" s="118"/>
    </row>
    <row r="142" spans="1:8" ht="27" customHeight="1">
      <c r="A142" s="70">
        <v>136</v>
      </c>
      <c r="B142" s="116" t="s">
        <v>106</v>
      </c>
      <c r="C142" s="117"/>
      <c r="D142" s="117"/>
      <c r="E142" s="117"/>
      <c r="F142" s="117"/>
      <c r="G142" s="117"/>
      <c r="H142" s="118"/>
    </row>
    <row r="143" spans="1:8" ht="16.5" customHeight="1">
      <c r="A143" s="70">
        <v>137</v>
      </c>
      <c r="B143" s="116" t="s">
        <v>107</v>
      </c>
      <c r="C143" s="117"/>
      <c r="D143" s="117"/>
      <c r="E143" s="117"/>
      <c r="F143" s="117"/>
      <c r="G143" s="117"/>
      <c r="H143" s="118"/>
    </row>
    <row r="144" spans="1:8" ht="16.5" customHeight="1">
      <c r="A144" s="70">
        <v>138</v>
      </c>
      <c r="B144" s="109" t="s">
        <v>108</v>
      </c>
      <c r="C144" s="110"/>
      <c r="D144" s="110"/>
      <c r="E144" s="110"/>
      <c r="F144" s="110"/>
      <c r="G144" s="110"/>
      <c r="H144" s="111"/>
    </row>
    <row r="145" spans="1:8" ht="16.5" customHeight="1">
      <c r="A145" s="70">
        <v>139</v>
      </c>
      <c r="B145" s="109" t="s">
        <v>109</v>
      </c>
      <c r="C145" s="110"/>
      <c r="D145" s="110"/>
      <c r="E145" s="110"/>
      <c r="F145" s="110"/>
      <c r="G145" s="110"/>
      <c r="H145" s="111"/>
    </row>
    <row r="146" spans="1:8" ht="16.5" customHeight="1">
      <c r="A146" s="70">
        <v>140</v>
      </c>
      <c r="B146" s="109" t="s">
        <v>110</v>
      </c>
      <c r="C146" s="110"/>
      <c r="D146" s="110"/>
      <c r="E146" s="110"/>
      <c r="F146" s="110"/>
      <c r="G146" s="110"/>
      <c r="H146" s="111"/>
    </row>
    <row r="147" spans="1:8" ht="16.5" customHeight="1">
      <c r="A147" s="70">
        <v>141</v>
      </c>
      <c r="B147" s="109" t="s">
        <v>111</v>
      </c>
      <c r="C147" s="110"/>
      <c r="D147" s="110"/>
      <c r="E147" s="110"/>
      <c r="F147" s="110"/>
      <c r="G147" s="110"/>
      <c r="H147" s="111"/>
    </row>
    <row r="148" spans="1:8" ht="16.5" customHeight="1">
      <c r="A148" s="70">
        <v>142</v>
      </c>
      <c r="B148" s="109" t="s">
        <v>112</v>
      </c>
      <c r="C148" s="110"/>
      <c r="D148" s="110"/>
      <c r="E148" s="110"/>
      <c r="F148" s="110"/>
      <c r="G148" s="110"/>
      <c r="H148" s="111"/>
    </row>
    <row r="149" spans="1:8" ht="16.5" customHeight="1">
      <c r="A149" s="70">
        <v>143</v>
      </c>
      <c r="B149" s="109" t="s">
        <v>113</v>
      </c>
      <c r="C149" s="110"/>
      <c r="D149" s="110"/>
      <c r="E149" s="110"/>
      <c r="F149" s="110"/>
      <c r="G149" s="110"/>
      <c r="H149" s="111"/>
    </row>
    <row r="150" spans="1:8" ht="16.5" customHeight="1">
      <c r="A150" s="70">
        <v>144</v>
      </c>
      <c r="B150" s="109" t="s">
        <v>114</v>
      </c>
      <c r="C150" s="110"/>
      <c r="D150" s="110"/>
      <c r="E150" s="110"/>
      <c r="F150" s="110"/>
      <c r="G150" s="110"/>
      <c r="H150" s="111"/>
    </row>
    <row r="151" spans="1:8" ht="16.5" customHeight="1">
      <c r="A151" s="70">
        <v>145</v>
      </c>
      <c r="B151" s="109" t="s">
        <v>115</v>
      </c>
      <c r="C151" s="110"/>
      <c r="D151" s="110"/>
      <c r="E151" s="110"/>
      <c r="F151" s="110"/>
      <c r="G151" s="110"/>
      <c r="H151" s="111"/>
    </row>
    <row r="152" spans="1:8" ht="16.5" customHeight="1">
      <c r="A152" s="70">
        <v>146</v>
      </c>
      <c r="B152" s="109" t="s">
        <v>116</v>
      </c>
      <c r="C152" s="110"/>
      <c r="D152" s="110"/>
      <c r="E152" s="110"/>
      <c r="F152" s="110"/>
      <c r="G152" s="110"/>
      <c r="H152" s="111"/>
    </row>
    <row r="153" spans="1:8" ht="16.5" customHeight="1">
      <c r="A153" s="70">
        <v>147</v>
      </c>
      <c r="B153" s="109" t="s">
        <v>117</v>
      </c>
      <c r="C153" s="110"/>
      <c r="D153" s="110"/>
      <c r="E153" s="110"/>
      <c r="F153" s="110"/>
      <c r="G153" s="110"/>
      <c r="H153" s="111"/>
    </row>
    <row r="154" spans="1:8" ht="27" customHeight="1">
      <c r="A154" s="70">
        <v>148</v>
      </c>
      <c r="B154" s="109" t="s">
        <v>118</v>
      </c>
      <c r="C154" s="107"/>
      <c r="D154" s="107"/>
      <c r="E154" s="107"/>
      <c r="F154" s="107"/>
      <c r="G154" s="107"/>
      <c r="H154" s="108"/>
    </row>
    <row r="155" spans="1:8" ht="16.5" customHeight="1">
      <c r="A155" s="70">
        <v>149</v>
      </c>
      <c r="B155" s="109" t="s">
        <v>119</v>
      </c>
      <c r="C155" s="110"/>
      <c r="D155" s="110"/>
      <c r="E155" s="110"/>
      <c r="F155" s="110"/>
      <c r="G155" s="110"/>
      <c r="H155" s="111"/>
    </row>
    <row r="156" spans="1:8" ht="27" customHeight="1">
      <c r="A156" s="70">
        <v>150</v>
      </c>
      <c r="B156" s="109" t="s">
        <v>120</v>
      </c>
      <c r="C156" s="107"/>
      <c r="D156" s="107"/>
      <c r="E156" s="107"/>
      <c r="F156" s="107"/>
      <c r="G156" s="107"/>
      <c r="H156" s="108"/>
    </row>
    <row r="157" spans="1:8" ht="27" customHeight="1">
      <c r="A157" s="70">
        <v>151</v>
      </c>
      <c r="B157" s="115" t="s">
        <v>121</v>
      </c>
      <c r="C157" s="115"/>
      <c r="D157" s="115"/>
      <c r="E157" s="115"/>
      <c r="F157" s="115"/>
      <c r="G157" s="115"/>
      <c r="H157" s="115"/>
    </row>
    <row r="158" spans="1:8" ht="27" customHeight="1">
      <c r="A158" s="70">
        <v>152</v>
      </c>
      <c r="B158" s="109" t="s">
        <v>122</v>
      </c>
      <c r="C158" s="107"/>
      <c r="D158" s="107"/>
      <c r="E158" s="107"/>
      <c r="F158" s="107"/>
      <c r="G158" s="107"/>
      <c r="H158" s="108"/>
    </row>
    <row r="159" spans="1:8" ht="27" customHeight="1">
      <c r="A159" s="70">
        <v>153</v>
      </c>
      <c r="B159" s="109" t="s">
        <v>123</v>
      </c>
      <c r="C159" s="107"/>
      <c r="D159" s="107"/>
      <c r="E159" s="107"/>
      <c r="F159" s="107"/>
      <c r="G159" s="107"/>
      <c r="H159" s="108"/>
    </row>
    <row r="160" spans="1:8" ht="27" customHeight="1">
      <c r="A160" s="70">
        <v>154</v>
      </c>
      <c r="B160" s="109" t="s">
        <v>124</v>
      </c>
      <c r="C160" s="107"/>
      <c r="D160" s="107"/>
      <c r="E160" s="107"/>
      <c r="F160" s="107"/>
      <c r="G160" s="107"/>
      <c r="H160" s="108"/>
    </row>
    <row r="161" spans="1:8" ht="27" customHeight="1">
      <c r="A161" s="70">
        <v>155</v>
      </c>
      <c r="B161" s="109" t="s">
        <v>125</v>
      </c>
      <c r="C161" s="107"/>
      <c r="D161" s="107"/>
      <c r="E161" s="107"/>
      <c r="F161" s="107"/>
      <c r="G161" s="107"/>
      <c r="H161" s="108"/>
    </row>
    <row r="162" spans="1:8" ht="27" customHeight="1">
      <c r="A162" s="70">
        <v>156</v>
      </c>
      <c r="B162" s="109" t="s">
        <v>126</v>
      </c>
      <c r="C162" s="107"/>
      <c r="D162" s="107"/>
      <c r="E162" s="107"/>
      <c r="F162" s="107"/>
      <c r="G162" s="107"/>
      <c r="H162" s="108"/>
    </row>
    <row r="163" spans="1:8" ht="27" customHeight="1">
      <c r="A163" s="70">
        <v>157</v>
      </c>
      <c r="B163" s="109" t="s">
        <v>127</v>
      </c>
      <c r="C163" s="107"/>
      <c r="D163" s="107"/>
      <c r="E163" s="107"/>
      <c r="F163" s="107"/>
      <c r="G163" s="107"/>
      <c r="H163" s="108"/>
    </row>
    <row r="164" spans="1:8" ht="27" customHeight="1">
      <c r="A164" s="70">
        <v>158</v>
      </c>
      <c r="B164" s="109" t="s">
        <v>128</v>
      </c>
      <c r="C164" s="107"/>
      <c r="D164" s="107"/>
      <c r="E164" s="107"/>
      <c r="F164" s="107"/>
      <c r="G164" s="107"/>
      <c r="H164" s="108"/>
    </row>
    <row r="165" spans="1:8" ht="27" customHeight="1">
      <c r="A165" s="70">
        <v>159</v>
      </c>
      <c r="B165" s="109" t="s">
        <v>132</v>
      </c>
      <c r="C165" s="107"/>
      <c r="D165" s="107"/>
      <c r="E165" s="107"/>
      <c r="F165" s="107"/>
      <c r="G165" s="107"/>
      <c r="H165" s="108"/>
    </row>
    <row r="166" spans="1:8" ht="27" customHeight="1">
      <c r="A166" s="70">
        <v>160</v>
      </c>
      <c r="B166" s="109" t="s">
        <v>133</v>
      </c>
      <c r="C166" s="107"/>
      <c r="D166" s="107"/>
      <c r="E166" s="107"/>
      <c r="F166" s="107"/>
      <c r="G166" s="107"/>
      <c r="H166" s="108"/>
    </row>
    <row r="167" spans="1:8" ht="27" customHeight="1">
      <c r="A167" s="70">
        <v>161</v>
      </c>
      <c r="B167" s="109" t="s">
        <v>134</v>
      </c>
      <c r="C167" s="107"/>
      <c r="D167" s="107"/>
      <c r="E167" s="107"/>
      <c r="F167" s="107"/>
      <c r="G167" s="107"/>
      <c r="H167" s="108"/>
    </row>
    <row r="168" spans="1:8" ht="27" customHeight="1">
      <c r="A168" s="70">
        <v>162</v>
      </c>
      <c r="B168" s="109" t="s">
        <v>135</v>
      </c>
      <c r="C168" s="107"/>
      <c r="D168" s="107"/>
      <c r="E168" s="107"/>
      <c r="F168" s="107"/>
      <c r="G168" s="107"/>
      <c r="H168" s="108"/>
    </row>
    <row r="169" spans="1:8" ht="27" customHeight="1">
      <c r="A169" s="70">
        <v>163</v>
      </c>
      <c r="B169" s="109" t="s">
        <v>136</v>
      </c>
      <c r="C169" s="107"/>
      <c r="D169" s="107"/>
      <c r="E169" s="107"/>
      <c r="F169" s="107"/>
      <c r="G169" s="107"/>
      <c r="H169" s="108"/>
    </row>
    <row r="170" spans="1:8" ht="27" customHeight="1">
      <c r="A170" s="70">
        <v>164</v>
      </c>
      <c r="B170" s="109" t="s">
        <v>137</v>
      </c>
      <c r="C170" s="107"/>
      <c r="D170" s="107"/>
      <c r="E170" s="107"/>
      <c r="F170" s="107"/>
      <c r="G170" s="107"/>
      <c r="H170" s="108"/>
    </row>
    <row r="171" spans="1:8" ht="27" customHeight="1">
      <c r="A171" s="70">
        <v>165</v>
      </c>
      <c r="B171" s="109" t="s">
        <v>140</v>
      </c>
      <c r="C171" s="107"/>
      <c r="D171" s="107"/>
      <c r="E171" s="107"/>
      <c r="F171" s="107"/>
      <c r="G171" s="107"/>
      <c r="H171" s="108"/>
    </row>
    <row r="172" spans="1:8" ht="27" customHeight="1">
      <c r="A172" s="70">
        <v>166</v>
      </c>
      <c r="B172" s="106" t="s">
        <v>141</v>
      </c>
      <c r="C172" s="107"/>
      <c r="D172" s="107"/>
      <c r="E172" s="107"/>
      <c r="F172" s="107"/>
      <c r="G172" s="107"/>
      <c r="H172" s="108"/>
    </row>
    <row r="173" spans="1:8" ht="27" customHeight="1">
      <c r="A173" s="70">
        <v>167</v>
      </c>
      <c r="B173" s="106" t="s">
        <v>142</v>
      </c>
      <c r="C173" s="107"/>
      <c r="D173" s="107"/>
      <c r="E173" s="107"/>
      <c r="F173" s="107"/>
      <c r="G173" s="107"/>
      <c r="H173" s="108"/>
    </row>
    <row r="174" spans="1:8" ht="27" customHeight="1">
      <c r="A174" s="70">
        <v>168</v>
      </c>
      <c r="B174" s="106" t="s">
        <v>143</v>
      </c>
      <c r="C174" s="107"/>
      <c r="D174" s="107"/>
      <c r="E174" s="107"/>
      <c r="F174" s="107"/>
      <c r="G174" s="107"/>
      <c r="H174" s="108"/>
    </row>
    <row r="175" spans="1:8" ht="27" customHeight="1">
      <c r="A175" s="70">
        <v>169</v>
      </c>
      <c r="B175" s="109" t="s">
        <v>144</v>
      </c>
      <c r="C175" s="110"/>
      <c r="D175" s="110"/>
      <c r="E175" s="110"/>
      <c r="F175" s="110"/>
      <c r="G175" s="110"/>
      <c r="H175" s="111"/>
    </row>
    <row r="176" spans="1:8" ht="16.5" customHeight="1">
      <c r="A176" s="70">
        <v>170</v>
      </c>
      <c r="B176" s="112" t="s">
        <v>147</v>
      </c>
      <c r="C176" s="113"/>
      <c r="D176" s="113"/>
      <c r="E176" s="113"/>
      <c r="F176" s="113"/>
      <c r="G176" s="113"/>
      <c r="H176" s="114"/>
    </row>
    <row r="177" spans="1:8" ht="16.5" customHeight="1">
      <c r="A177" s="78"/>
      <c r="B177" s="76"/>
      <c r="C177" s="76"/>
      <c r="D177" s="76"/>
      <c r="E177" s="76"/>
      <c r="F177" s="76"/>
      <c r="G177" s="76"/>
      <c r="H177" s="77"/>
    </row>
    <row r="178" spans="1:8" ht="16.5" customHeight="1">
      <c r="A178" s="78"/>
      <c r="B178" s="79"/>
      <c r="C178" s="79"/>
      <c r="D178" s="79"/>
      <c r="E178" s="79"/>
      <c r="F178" s="79"/>
      <c r="G178" s="79"/>
      <c r="H178" s="79"/>
    </row>
    <row r="179" spans="1:8" ht="16.5" customHeight="1">
      <c r="A179" s="78"/>
      <c r="B179" s="79"/>
      <c r="C179" s="79"/>
      <c r="D179" s="79"/>
      <c r="E179" s="79"/>
      <c r="F179" s="79"/>
      <c r="G179" s="79"/>
      <c r="H179" s="79"/>
    </row>
    <row r="180" spans="1:8" ht="12.75">
      <c r="A180" s="74"/>
      <c r="B180" s="105" t="s">
        <v>45</v>
      </c>
      <c r="C180" s="105"/>
      <c r="D180" s="105"/>
      <c r="E180" s="105"/>
      <c r="F180" s="105"/>
      <c r="G180" s="105"/>
      <c r="H180" s="105"/>
    </row>
    <row r="181" spans="1:8" ht="12.75">
      <c r="A181" s="74"/>
      <c r="B181" s="75"/>
      <c r="C181" s="75"/>
      <c r="D181" s="75"/>
      <c r="E181" s="75"/>
      <c r="F181" s="75"/>
      <c r="G181" s="75"/>
      <c r="H181" s="75"/>
    </row>
    <row r="182" spans="1:8" ht="12.75">
      <c r="A182" s="74"/>
      <c r="B182" s="75"/>
      <c r="C182" s="75"/>
      <c r="D182" s="75"/>
      <c r="E182" s="75"/>
      <c r="F182" s="75"/>
      <c r="G182" s="75"/>
      <c r="H182" s="75"/>
    </row>
    <row r="183" spans="1:8" ht="12.75">
      <c r="A183" s="74"/>
      <c r="B183" s="75"/>
      <c r="C183" s="75"/>
      <c r="D183" s="75"/>
      <c r="E183" s="75"/>
      <c r="F183" s="75"/>
      <c r="G183" s="75"/>
      <c r="H183" s="75"/>
    </row>
  </sheetData>
  <mergeCells count="174">
    <mergeCell ref="A3:H3"/>
    <mergeCell ref="A4:H4"/>
    <mergeCell ref="B6:H6"/>
    <mergeCell ref="B12:H12"/>
    <mergeCell ref="B13:H13"/>
    <mergeCell ref="B14:H14"/>
    <mergeCell ref="B15:H15"/>
    <mergeCell ref="B7:H7"/>
    <mergeCell ref="B8:H8"/>
    <mergeCell ref="B9:H9"/>
    <mergeCell ref="B10:H10"/>
    <mergeCell ref="B11:H11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4:H144"/>
    <mergeCell ref="B145:H145"/>
    <mergeCell ref="B146:H146"/>
    <mergeCell ref="B140:H140"/>
    <mergeCell ref="B141:H141"/>
    <mergeCell ref="B142:H142"/>
    <mergeCell ref="B143:H143"/>
    <mergeCell ref="B147:H147"/>
    <mergeCell ref="B148:H148"/>
    <mergeCell ref="B149:H149"/>
    <mergeCell ref="B150:H150"/>
    <mergeCell ref="B154:H154"/>
    <mergeCell ref="B155:H155"/>
    <mergeCell ref="B156:H156"/>
    <mergeCell ref="B151:H151"/>
    <mergeCell ref="B152:H152"/>
    <mergeCell ref="B153:H153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80:H180"/>
    <mergeCell ref="B173:H173"/>
    <mergeCell ref="B174:H174"/>
    <mergeCell ref="B175:H175"/>
    <mergeCell ref="B176:H176"/>
  </mergeCells>
  <printOptions/>
  <pageMargins left="0.75" right="0.75" top="0.32" bottom="0.49" header="0.27" footer="0.5"/>
  <pageSetup horizontalDpi="600" verticalDpi="600" orientation="portrait" paperSize="9" scale="72" r:id="rId1"/>
  <rowBreaks count="3" manualBreakCount="3">
    <brk id="56" max="255" man="1"/>
    <brk id="116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Бахирева</cp:lastModifiedBy>
  <cp:lastPrinted>2012-11-09T08:06:09Z</cp:lastPrinted>
  <dcterms:created xsi:type="dcterms:W3CDTF">2012-05-12T12:57:06Z</dcterms:created>
  <dcterms:modified xsi:type="dcterms:W3CDTF">2012-11-30T10:50:13Z</dcterms:modified>
  <cp:category/>
  <cp:version/>
  <cp:contentType/>
  <cp:contentStatus/>
</cp:coreProperties>
</file>